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 activeTab="1"/>
  </bookViews>
  <sheets>
    <sheet name="Производство" sheetId="1" r:id="rId1"/>
    <sheet name="Снабжение" sheetId="2" r:id="rId2"/>
  </sheets>
  <definedNames>
    <definedName name="_xlnm.Print_Area" localSheetId="0">Производство!$A$1:$F$33</definedName>
    <definedName name="_xlnm.Print_Area" localSheetId="1">Снабжение!$A$1:$F$23</definedName>
  </definedNames>
  <calcPr calcId="124519"/>
</workbook>
</file>

<file path=xl/calcChain.xml><?xml version="1.0" encoding="utf-8"?>
<calcChain xmlns="http://schemas.openxmlformats.org/spreadsheetml/2006/main">
  <c r="E13" i="2"/>
  <c r="E8"/>
  <c r="E19" i="1"/>
  <c r="E13"/>
  <c r="F8" i="2" l="1"/>
  <c r="F10"/>
  <c r="F13"/>
  <c r="F14"/>
  <c r="F18"/>
  <c r="E12"/>
  <c r="E7"/>
  <c r="D12"/>
  <c r="D7"/>
  <c r="F26" i="1"/>
  <c r="F24"/>
  <c r="F19"/>
  <c r="F13"/>
  <c r="D8"/>
  <c r="D15" i="2" l="1"/>
  <c r="D19" s="1"/>
  <c r="E15"/>
  <c r="E17" s="1"/>
  <c r="E23" i="1" s="1"/>
  <c r="F7" i="2"/>
  <c r="F12"/>
  <c r="D17" l="1"/>
  <c r="E19"/>
  <c r="F15"/>
  <c r="D7" i="1"/>
  <c r="E8"/>
  <c r="F17" i="2" l="1"/>
  <c r="F19"/>
  <c r="F8" i="1"/>
  <c r="E7"/>
  <c r="D22" l="1"/>
  <c r="D23" s="1"/>
  <c r="F7"/>
  <c r="E22" l="1"/>
  <c r="E25" s="1"/>
  <c r="E27" s="1"/>
  <c r="F22" l="1"/>
  <c r="D25" l="1"/>
  <c r="F23"/>
  <c r="D27" l="1"/>
  <c r="F25"/>
  <c r="F27" l="1"/>
</calcChain>
</file>

<file path=xl/sharedStrings.xml><?xml version="1.0" encoding="utf-8"?>
<sst xmlns="http://schemas.openxmlformats.org/spreadsheetml/2006/main" count="110" uniqueCount="62">
  <si>
    <t>№ п/п</t>
  </si>
  <si>
    <t>Наименование показателей</t>
  </si>
  <si>
    <t>Ед. изм.</t>
  </si>
  <si>
    <t xml:space="preserve"> в %</t>
  </si>
  <si>
    <t>I</t>
  </si>
  <si>
    <t xml:space="preserve">Затраты на производство товаров и предоставление услуг (работ) - всего </t>
  </si>
  <si>
    <t>тыс. тенге</t>
  </si>
  <si>
    <t>Материальные затраты, всего в т. ч.</t>
  </si>
  <si>
    <t>1.1.</t>
  </si>
  <si>
    <t>Сырье и материалы</t>
  </si>
  <si>
    <t>1.2</t>
  </si>
  <si>
    <t>Топливо</t>
  </si>
  <si>
    <t>тыс.тенге</t>
  </si>
  <si>
    <t>1.3</t>
  </si>
  <si>
    <t>Электроэнергия</t>
  </si>
  <si>
    <t>1.4</t>
  </si>
  <si>
    <t>Вспомогательные материалы, в том числе</t>
  </si>
  <si>
    <t>1.5</t>
  </si>
  <si>
    <t>ГСМ</t>
  </si>
  <si>
    <t>Расходы на оплату труда, всего в т. ч.</t>
  </si>
  <si>
    <t xml:space="preserve">Амортизация </t>
  </si>
  <si>
    <t>Ремонт, всего, в т. ч.</t>
  </si>
  <si>
    <t>Прочие затраты (расшифровать)</t>
  </si>
  <si>
    <t>II</t>
  </si>
  <si>
    <t>Расходы периода - всего, в т.ч.</t>
  </si>
  <si>
    <t>6.2</t>
  </si>
  <si>
    <t xml:space="preserve">  Налоги</t>
  </si>
  <si>
    <t>6.3</t>
  </si>
  <si>
    <t>Другие административные расходы (расшифровать)</t>
  </si>
  <si>
    <t>7</t>
  </si>
  <si>
    <t>Прочие расходы</t>
  </si>
  <si>
    <t>VI</t>
  </si>
  <si>
    <t>Всего затрат  на предоставление услуг</t>
  </si>
  <si>
    <t>Всего доходов</t>
  </si>
  <si>
    <t>сумма невозмещенного дохода</t>
  </si>
  <si>
    <t>за минусом</t>
  </si>
  <si>
    <t>Объем оказываемых услуг</t>
  </si>
  <si>
    <t>Г кал</t>
  </si>
  <si>
    <t>Тариф</t>
  </si>
  <si>
    <t>тенге/ Г кал</t>
  </si>
  <si>
    <t>Материалы</t>
  </si>
  <si>
    <t>Услуги сторонних организаций</t>
  </si>
  <si>
    <t>4.9</t>
  </si>
  <si>
    <t>4.10</t>
  </si>
  <si>
    <t>Реклама</t>
  </si>
  <si>
    <t>4.11</t>
  </si>
  <si>
    <t>обязательные виды  страхования</t>
  </si>
  <si>
    <t>Прибыл (+), убыток (-)</t>
  </si>
  <si>
    <t>Объем реализации продукции в натуральном выражении</t>
  </si>
  <si>
    <t>Гкал</t>
  </si>
  <si>
    <t>тенге/Гкал</t>
  </si>
  <si>
    <t xml:space="preserve">Ж.А.Булекбаев </t>
  </si>
  <si>
    <t>Главный бухгалтер</t>
  </si>
  <si>
    <t>Т.С.Гайшунова</t>
  </si>
  <si>
    <t>III</t>
  </si>
  <si>
    <t>IV</t>
  </si>
  <si>
    <t>V</t>
  </si>
  <si>
    <t>Отчет об исполнении тарифной сметы АО "Таразэнергоцентр" на производство тепловой энергии  за 1 полугодие 2022 года</t>
  </si>
  <si>
    <t>Отчет об исполнении тарифной сметы АО "Таразэнергоцентр" на снабжение тепловой энергии  за 1 полугодие 2022 года</t>
  </si>
  <si>
    <t xml:space="preserve">Президент </t>
  </si>
  <si>
    <t>Предусмотрено в утвержденной тарифной смете</t>
  </si>
  <si>
    <t>Факт 1 полугодие</t>
  </si>
</sst>
</file>

<file path=xl/styles.xml><?xml version="1.0" encoding="utf-8"?>
<styleSheet xmlns="http://schemas.openxmlformats.org/spreadsheetml/2006/main">
  <numFmts count="1">
    <numFmt numFmtId="167" formatCode="#,##0.000"/>
  </numFmts>
  <fonts count="9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1">
    <xf numFmtId="0" fontId="0" fillId="0" borderId="0"/>
  </cellStyleXfs>
  <cellXfs count="43">
    <xf numFmtId="0" fontId="0" fillId="0" borderId="0" xfId="0"/>
    <xf numFmtId="4" fontId="4" fillId="0" borderId="5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vertical="center" wrapText="1"/>
    </xf>
    <xf numFmtId="4" fontId="4" fillId="0" borderId="5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/>
    <xf numFmtId="3" fontId="1" fillId="0" borderId="5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/>
    <xf numFmtId="0" fontId="7" fillId="0" borderId="0" xfId="0" applyFont="1" applyFill="1"/>
    <xf numFmtId="4" fontId="0" fillId="0" borderId="0" xfId="0" applyNumberFormat="1" applyFill="1"/>
    <xf numFmtId="4" fontId="7" fillId="0" borderId="0" xfId="0" applyNumberFormat="1" applyFont="1" applyFill="1"/>
    <xf numFmtId="4" fontId="5" fillId="0" borderId="5" xfId="0" applyNumberFormat="1" applyFont="1" applyFill="1" applyBorder="1" applyAlignment="1">
      <alignment horizontal="center" vertical="center" wrapText="1"/>
    </xf>
    <xf numFmtId="3" fontId="0" fillId="0" borderId="0" xfId="0" applyNumberFormat="1" applyFill="1"/>
    <xf numFmtId="167" fontId="0" fillId="0" borderId="0" xfId="0" applyNumberFormat="1" applyFill="1"/>
    <xf numFmtId="0" fontId="1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4" fontId="5" fillId="0" borderId="6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 shrinkToFit="1"/>
    </xf>
    <xf numFmtId="4" fontId="5" fillId="0" borderId="7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/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 shrinkToFit="1"/>
    </xf>
    <xf numFmtId="3" fontId="3" fillId="0" borderId="5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lef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left" vertical="center" wrapText="1" shrinkToFit="1"/>
    </xf>
    <xf numFmtId="4" fontId="4" fillId="0" borderId="5" xfId="0" applyNumberFormat="1" applyFont="1" applyFill="1" applyBorder="1" applyAlignment="1">
      <alignment horizontal="left" vertical="center" wrapText="1" shrinkToFit="1"/>
    </xf>
    <xf numFmtId="4" fontId="4" fillId="0" borderId="5" xfId="0" applyNumberFormat="1" applyFont="1" applyFill="1" applyBorder="1" applyAlignment="1">
      <alignment horizontal="right" vertical="center" wrapText="1"/>
    </xf>
    <xf numFmtId="4" fontId="4" fillId="0" borderId="5" xfId="0" applyNumberFormat="1" applyFont="1" applyFill="1" applyBorder="1" applyAlignment="1">
      <alignment horizontal="left" vertical="center" wrapText="1"/>
    </xf>
    <xf numFmtId="4" fontId="5" fillId="0" borderId="7" xfId="0" applyNumberFormat="1" applyFont="1" applyFill="1" applyBorder="1" applyAlignment="1">
      <alignment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left" vertical="center" wrapText="1" shrinkToFit="1"/>
    </xf>
    <xf numFmtId="4" fontId="3" fillId="0" borderId="5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workbookViewId="0">
      <selection activeCell="A2" sqref="A2:F2"/>
    </sheetView>
  </sheetViews>
  <sheetFormatPr defaultRowHeight="14.4"/>
  <cols>
    <col min="1" max="1" width="9.88671875" style="9" bestFit="1" customWidth="1"/>
    <col min="2" max="2" width="39.109375" style="7" customWidth="1"/>
    <col min="3" max="3" width="12.44140625" style="7" customWidth="1"/>
    <col min="4" max="4" width="14.77734375" style="7" customWidth="1"/>
    <col min="5" max="5" width="16.21875" style="7" customWidth="1"/>
    <col min="6" max="6" width="9.44140625" style="7" customWidth="1"/>
    <col min="7" max="16384" width="8.88671875" style="7"/>
  </cols>
  <sheetData>
    <row r="1" spans="1:6" ht="15.6">
      <c r="A1" s="6"/>
      <c r="B1" s="16"/>
      <c r="C1" s="16"/>
      <c r="D1" s="16"/>
      <c r="E1" s="16"/>
      <c r="F1" s="16"/>
    </row>
    <row r="2" spans="1:6">
      <c r="A2" s="42" t="s">
        <v>57</v>
      </c>
      <c r="B2" s="42"/>
      <c r="C2" s="42"/>
      <c r="D2" s="42"/>
      <c r="E2" s="42"/>
      <c r="F2" s="42"/>
    </row>
    <row r="3" spans="1:6" ht="15.6">
      <c r="A3" s="17"/>
      <c r="B3" s="18"/>
      <c r="C3" s="18"/>
      <c r="D3" s="18"/>
      <c r="E3" s="18"/>
      <c r="F3" s="19"/>
    </row>
    <row r="4" spans="1:6">
      <c r="A4" s="23" t="s">
        <v>0</v>
      </c>
      <c r="B4" s="24" t="s">
        <v>1</v>
      </c>
      <c r="C4" s="23" t="s">
        <v>2</v>
      </c>
      <c r="D4" s="23" t="s">
        <v>60</v>
      </c>
      <c r="E4" s="23" t="s">
        <v>61</v>
      </c>
      <c r="F4" s="23" t="s">
        <v>3</v>
      </c>
    </row>
    <row r="5" spans="1:6" ht="28.2" customHeight="1">
      <c r="A5" s="25"/>
      <c r="B5" s="26"/>
      <c r="C5" s="25"/>
      <c r="D5" s="25"/>
      <c r="E5" s="25"/>
      <c r="F5" s="25"/>
    </row>
    <row r="6" spans="1:6" ht="15.6">
      <c r="A6" s="2">
        <v>1</v>
      </c>
      <c r="B6" s="8">
        <v>2</v>
      </c>
      <c r="C6" s="2">
        <v>3</v>
      </c>
      <c r="D6" s="2">
        <v>4</v>
      </c>
      <c r="E6" s="2">
        <v>5</v>
      </c>
      <c r="F6" s="3">
        <v>7</v>
      </c>
    </row>
    <row r="7" spans="1:6" ht="26.4">
      <c r="A7" s="13" t="s">
        <v>4</v>
      </c>
      <c r="B7" s="4" t="s">
        <v>5</v>
      </c>
      <c r="C7" s="4" t="s">
        <v>6</v>
      </c>
      <c r="D7" s="4">
        <f>D8+D14+D15+D16+D17</f>
        <v>2807046.7672199993</v>
      </c>
      <c r="E7" s="4">
        <f>E8+E14+E15+E16+E17</f>
        <v>1452753.687587616</v>
      </c>
      <c r="F7" s="4">
        <f>E7/D7*100-100</f>
        <v>-48.246188679415113</v>
      </c>
    </row>
    <row r="8" spans="1:6">
      <c r="A8" s="21">
        <v>1</v>
      </c>
      <c r="B8" s="4" t="s">
        <v>7</v>
      </c>
      <c r="C8" s="4" t="s">
        <v>6</v>
      </c>
      <c r="D8" s="4">
        <f>D9+D10+D11+D12+D13</f>
        <v>2578526.2299999995</v>
      </c>
      <c r="E8" s="4">
        <f>E9+E10+E11+E12+E13</f>
        <v>1309978.6003608746</v>
      </c>
      <c r="F8" s="4">
        <f>E8/D8*100-100</f>
        <v>-49.196615294432164</v>
      </c>
    </row>
    <row r="9" spans="1:6" s="9" customFormat="1">
      <c r="A9" s="1" t="s">
        <v>8</v>
      </c>
      <c r="B9" s="5" t="s">
        <v>9</v>
      </c>
      <c r="C9" s="5" t="s">
        <v>6</v>
      </c>
      <c r="D9" s="5">
        <v>163922.29999999999</v>
      </c>
      <c r="E9" s="5">
        <v>120795.39154087479</v>
      </c>
      <c r="F9" s="5">
        <v>-26.309360263445058</v>
      </c>
    </row>
    <row r="10" spans="1:6" s="9" customFormat="1">
      <c r="A10" s="1" t="s">
        <v>10</v>
      </c>
      <c r="B10" s="5" t="s">
        <v>11</v>
      </c>
      <c r="C10" s="5" t="s">
        <v>12</v>
      </c>
      <c r="D10" s="5">
        <v>2240217.63</v>
      </c>
      <c r="E10" s="5">
        <v>1076902.5577999998</v>
      </c>
      <c r="F10" s="5">
        <v>-51.928663386155037</v>
      </c>
    </row>
    <row r="11" spans="1:6" s="9" customFormat="1">
      <c r="A11" s="1" t="s">
        <v>13</v>
      </c>
      <c r="B11" s="5" t="s">
        <v>14</v>
      </c>
      <c r="C11" s="5" t="s">
        <v>12</v>
      </c>
      <c r="D11" s="5">
        <v>123426.26</v>
      </c>
      <c r="E11" s="5">
        <v>95371.815000000002</v>
      </c>
      <c r="F11" s="5">
        <v>-22.729721373717382</v>
      </c>
    </row>
    <row r="12" spans="1:6" s="9" customFormat="1">
      <c r="A12" s="1" t="s">
        <v>15</v>
      </c>
      <c r="B12" s="5" t="s">
        <v>16</v>
      </c>
      <c r="C12" s="5" t="s">
        <v>12</v>
      </c>
      <c r="D12" s="5">
        <v>44058.62</v>
      </c>
      <c r="E12" s="5">
        <v>12569.85</v>
      </c>
      <c r="F12" s="5">
        <v>-71.470168607187418</v>
      </c>
    </row>
    <row r="13" spans="1:6" s="9" customFormat="1">
      <c r="A13" s="1" t="s">
        <v>17</v>
      </c>
      <c r="B13" s="5" t="s">
        <v>18</v>
      </c>
      <c r="C13" s="5" t="s">
        <v>12</v>
      </c>
      <c r="D13" s="5">
        <v>6901.42</v>
      </c>
      <c r="E13" s="5">
        <f>8677.97204/2</f>
        <v>4338.9860200000003</v>
      </c>
      <c r="F13" s="5">
        <f>E13/D13*100-100</f>
        <v>-37.129083290105513</v>
      </c>
    </row>
    <row r="14" spans="1:6" s="9" customFormat="1">
      <c r="A14" s="3">
        <v>2</v>
      </c>
      <c r="B14" s="5" t="s">
        <v>19</v>
      </c>
      <c r="C14" s="5" t="s">
        <v>12</v>
      </c>
      <c r="D14" s="5">
        <v>79867.541010000015</v>
      </c>
      <c r="E14" s="5">
        <v>55342.749671041252</v>
      </c>
      <c r="F14" s="5">
        <v>-30.70683162248362</v>
      </c>
    </row>
    <row r="15" spans="1:6" s="9" customFormat="1">
      <c r="A15" s="3">
        <v>3</v>
      </c>
      <c r="B15" s="5" t="s">
        <v>20</v>
      </c>
      <c r="C15" s="5" t="s">
        <v>12</v>
      </c>
      <c r="D15" s="5">
        <v>0</v>
      </c>
      <c r="E15" s="5">
        <v>0</v>
      </c>
      <c r="F15" s="5"/>
    </row>
    <row r="16" spans="1:6" s="9" customFormat="1">
      <c r="A16" s="3">
        <v>4</v>
      </c>
      <c r="B16" s="5" t="s">
        <v>21</v>
      </c>
      <c r="C16" s="5" t="s">
        <v>12</v>
      </c>
      <c r="D16" s="5">
        <v>138302.89620999998</v>
      </c>
      <c r="E16" s="5">
        <v>83779.105155700003</v>
      </c>
      <c r="F16" s="5">
        <v>-39.423462955909983</v>
      </c>
    </row>
    <row r="17" spans="1:9" s="9" customFormat="1" ht="23.4" customHeight="1">
      <c r="A17" s="3">
        <v>5</v>
      </c>
      <c r="B17" s="5" t="s">
        <v>22</v>
      </c>
      <c r="C17" s="5" t="s">
        <v>12</v>
      </c>
      <c r="D17" s="5">
        <v>10350.1</v>
      </c>
      <c r="E17" s="5">
        <v>3653.2324000000003</v>
      </c>
      <c r="F17" s="5">
        <v>-64.703409628892473</v>
      </c>
      <c r="H17" s="20"/>
      <c r="I17" s="22"/>
    </row>
    <row r="18" spans="1:9" s="9" customFormat="1">
      <c r="A18" s="1" t="s">
        <v>23</v>
      </c>
      <c r="B18" s="5" t="s">
        <v>24</v>
      </c>
      <c r="C18" s="5" t="s">
        <v>12</v>
      </c>
      <c r="D18" s="5">
        <v>90854.463920000009</v>
      </c>
      <c r="E18" s="5">
        <v>48882.182457296003</v>
      </c>
      <c r="F18" s="5">
        <v>-46.1972694040238</v>
      </c>
    </row>
    <row r="19" spans="1:9" s="9" customFormat="1">
      <c r="A19" s="1" t="s">
        <v>25</v>
      </c>
      <c r="B19" s="5" t="s">
        <v>26</v>
      </c>
      <c r="C19" s="5" t="s">
        <v>12</v>
      </c>
      <c r="D19" s="5">
        <v>10546.2</v>
      </c>
      <c r="E19" s="5">
        <f>11526.07/2</f>
        <v>5763.0349999999999</v>
      </c>
      <c r="F19" s="5">
        <f>E19/D19*100-100</f>
        <v>-45.354393051525676</v>
      </c>
    </row>
    <row r="20" spans="1:9" s="9" customFormat="1">
      <c r="A20" s="1" t="s">
        <v>27</v>
      </c>
      <c r="B20" s="5" t="s">
        <v>28</v>
      </c>
      <c r="C20" s="5" t="s">
        <v>12</v>
      </c>
      <c r="D20" s="5">
        <v>41532.910000000003</v>
      </c>
      <c r="E20" s="5">
        <v>11927.350015000004</v>
      </c>
      <c r="F20" s="5">
        <v>-71.282171138501965</v>
      </c>
    </row>
    <row r="21" spans="1:9" s="9" customFormat="1">
      <c r="A21" s="1" t="s">
        <v>29</v>
      </c>
      <c r="B21" s="5" t="s">
        <v>30</v>
      </c>
      <c r="C21" s="5" t="s">
        <v>12</v>
      </c>
      <c r="D21" s="5">
        <v>10129.780000000001</v>
      </c>
      <c r="E21" s="5">
        <v>7920</v>
      </c>
      <c r="F21" s="5">
        <v>-21.814688966591575</v>
      </c>
    </row>
    <row r="22" spans="1:9" s="10" customFormat="1">
      <c r="A22" s="13" t="s">
        <v>54</v>
      </c>
      <c r="B22" s="4" t="s">
        <v>32</v>
      </c>
      <c r="C22" s="4" t="s">
        <v>12</v>
      </c>
      <c r="D22" s="4">
        <f>D7+D18+0.03</f>
        <v>2897901.2611399991</v>
      </c>
      <c r="E22" s="4">
        <f>E18+E7</f>
        <v>1501635.870044912</v>
      </c>
      <c r="F22" s="4">
        <f>E22/D22*100-100</f>
        <v>-48.181951877332537</v>
      </c>
    </row>
    <row r="23" spans="1:9" s="9" customFormat="1">
      <c r="A23" s="1" t="s">
        <v>55</v>
      </c>
      <c r="B23" s="5" t="s">
        <v>33</v>
      </c>
      <c r="C23" s="5" t="s">
        <v>12</v>
      </c>
      <c r="D23" s="5">
        <f>D22</f>
        <v>2897901.2611399991</v>
      </c>
      <c r="E23" s="5">
        <f>1743054.26974-Снабжение!E17</f>
        <v>1205973.9973559999</v>
      </c>
      <c r="F23" s="5">
        <f>E23/D23*100-100</f>
        <v>-58.384572534345622</v>
      </c>
    </row>
    <row r="24" spans="1:9" s="9" customFormat="1">
      <c r="A24" s="1" t="s">
        <v>56</v>
      </c>
      <c r="B24" s="5" t="s">
        <v>34</v>
      </c>
      <c r="C24" s="5" t="s">
        <v>12</v>
      </c>
      <c r="D24" s="5">
        <v>655300.28</v>
      </c>
      <c r="E24" s="5"/>
      <c r="F24" s="5">
        <f>E24/D24*100-100</f>
        <v>-100</v>
      </c>
    </row>
    <row r="25" spans="1:9" s="9" customFormat="1">
      <c r="A25" s="1"/>
      <c r="B25" s="5" t="s">
        <v>35</v>
      </c>
      <c r="C25" s="5" t="s">
        <v>12</v>
      </c>
      <c r="D25" s="5">
        <f>D23-D24</f>
        <v>2242600.9811399989</v>
      </c>
      <c r="E25" s="5">
        <f>E23-E24</f>
        <v>1205973.9973559999</v>
      </c>
      <c r="F25" s="5">
        <f>E25/D25*100-100</f>
        <v>-46.224316875891233</v>
      </c>
    </row>
    <row r="26" spans="1:9" s="9" customFormat="1">
      <c r="A26" s="1"/>
      <c r="B26" s="5" t="s">
        <v>36</v>
      </c>
      <c r="C26" s="5" t="s">
        <v>37</v>
      </c>
      <c r="D26" s="5">
        <v>690978</v>
      </c>
      <c r="E26" s="5">
        <v>401183.86800000002</v>
      </c>
      <c r="F26" s="5">
        <f>E26/D26*100-100</f>
        <v>-41.939704592620899</v>
      </c>
    </row>
    <row r="27" spans="1:9" s="9" customFormat="1">
      <c r="A27" s="1" t="s">
        <v>31</v>
      </c>
      <c r="B27" s="5" t="s">
        <v>38</v>
      </c>
      <c r="C27" s="5" t="s">
        <v>39</v>
      </c>
      <c r="D27" s="5">
        <f>D25/D26*1000</f>
        <v>3245.5461406007121</v>
      </c>
      <c r="E27" s="5">
        <f>E25/E26*1000</f>
        <v>3006.0381125693712</v>
      </c>
      <c r="F27" s="5">
        <f>E27/D27*100-100</f>
        <v>-7.3795909118399123</v>
      </c>
    </row>
    <row r="28" spans="1:9">
      <c r="D28" s="15"/>
      <c r="E28" s="15"/>
    </row>
    <row r="29" spans="1:9">
      <c r="B29" s="10" t="s">
        <v>59</v>
      </c>
      <c r="C29" s="10"/>
      <c r="D29" s="10" t="s">
        <v>51</v>
      </c>
    </row>
    <row r="30" spans="1:9">
      <c r="B30" s="10"/>
      <c r="C30" s="10"/>
      <c r="D30" s="10"/>
      <c r="E30" s="10"/>
    </row>
    <row r="31" spans="1:9">
      <c r="B31" s="10" t="s">
        <v>52</v>
      </c>
      <c r="C31" s="10"/>
      <c r="D31" s="12" t="s">
        <v>53</v>
      </c>
      <c r="E31" s="11"/>
    </row>
    <row r="32" spans="1:9">
      <c r="B32" s="10"/>
      <c r="C32" s="10"/>
      <c r="D32" s="10"/>
    </row>
    <row r="35" spans="4:5">
      <c r="D35" s="11"/>
    </row>
    <row r="38" spans="4:5">
      <c r="D38" s="14"/>
      <c r="E38" s="14"/>
    </row>
    <row r="39" spans="4:5">
      <c r="D39" s="14"/>
      <c r="E39" s="14"/>
    </row>
    <row r="40" spans="4:5">
      <c r="D40" s="14"/>
      <c r="E40" s="14"/>
    </row>
    <row r="41" spans="4:5">
      <c r="D41" s="14"/>
      <c r="E41" s="14"/>
    </row>
    <row r="42" spans="4:5">
      <c r="D42" s="14"/>
      <c r="E42" s="14"/>
    </row>
    <row r="43" spans="4:5">
      <c r="D43" s="14"/>
      <c r="E43" s="14"/>
    </row>
  </sheetData>
  <mergeCells count="9">
    <mergeCell ref="B1:F1"/>
    <mergeCell ref="A2:F2"/>
    <mergeCell ref="A3:F3"/>
    <mergeCell ref="A4:A5"/>
    <mergeCell ref="B4:B5"/>
    <mergeCell ref="C4:C5"/>
    <mergeCell ref="D4:D5"/>
    <mergeCell ref="E4:E5"/>
    <mergeCell ref="F4:F5"/>
  </mergeCells>
  <pageMargins left="0.59055118110236227" right="0.35433070866141736" top="0.35433070866141736" bottom="0.27559055118110237" header="0.31496062992125984" footer="0.31496062992125984"/>
  <pageSetup paperSize="9" scale="7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4"/>
  <sheetViews>
    <sheetView tabSelected="1" workbookViewId="0">
      <selection activeCell="H10" sqref="H10:H11"/>
    </sheetView>
  </sheetViews>
  <sheetFormatPr defaultRowHeight="14.4"/>
  <cols>
    <col min="1" max="1" width="8.88671875" style="7"/>
    <col min="2" max="2" width="36.33203125" style="7" customWidth="1"/>
    <col min="3" max="3" width="12.109375" style="7" customWidth="1"/>
    <col min="4" max="4" width="14.88671875" style="7" customWidth="1"/>
    <col min="5" max="5" width="15.44140625" style="7" customWidth="1"/>
    <col min="6" max="6" width="10.88671875" style="7" customWidth="1"/>
    <col min="7" max="7" width="9.88671875" style="7" customWidth="1"/>
    <col min="8" max="8" width="9.21875" style="7" customWidth="1"/>
    <col min="9" max="16384" width="8.88671875" style="7"/>
  </cols>
  <sheetData>
    <row r="2" spans="1:6" ht="14.4" customHeight="1">
      <c r="A2" s="42" t="s">
        <v>58</v>
      </c>
      <c r="B2" s="42"/>
      <c r="C2" s="42"/>
      <c r="D2" s="42"/>
      <c r="E2" s="42"/>
      <c r="F2" s="42"/>
    </row>
    <row r="3" spans="1:6">
      <c r="A3" s="27"/>
      <c r="B3" s="27"/>
      <c r="C3" s="27"/>
      <c r="D3" s="27"/>
      <c r="E3" s="27"/>
      <c r="F3" s="27"/>
    </row>
    <row r="4" spans="1:6" ht="14.4" customHeight="1">
      <c r="A4" s="23" t="s">
        <v>0</v>
      </c>
      <c r="B4" s="24" t="s">
        <v>1</v>
      </c>
      <c r="C4" s="28" t="s">
        <v>2</v>
      </c>
      <c r="D4" s="23" t="s">
        <v>60</v>
      </c>
      <c r="E4" s="23" t="s">
        <v>61</v>
      </c>
      <c r="F4" s="28" t="s">
        <v>3</v>
      </c>
    </row>
    <row r="5" spans="1:6" ht="41.4" customHeight="1">
      <c r="A5" s="25"/>
      <c r="B5" s="26"/>
      <c r="C5" s="29"/>
      <c r="D5" s="25"/>
      <c r="E5" s="25"/>
      <c r="F5" s="29"/>
    </row>
    <row r="6" spans="1:6">
      <c r="A6" s="3">
        <v>1</v>
      </c>
      <c r="B6" s="30">
        <v>2</v>
      </c>
      <c r="C6" s="3">
        <v>3</v>
      </c>
      <c r="D6" s="3">
        <v>4</v>
      </c>
      <c r="E6" s="3">
        <v>5</v>
      </c>
      <c r="F6" s="30">
        <v>7</v>
      </c>
    </row>
    <row r="7" spans="1:6">
      <c r="A7" s="21">
        <v>1</v>
      </c>
      <c r="B7" s="32" t="s">
        <v>7</v>
      </c>
      <c r="C7" s="13" t="s">
        <v>12</v>
      </c>
      <c r="D7" s="4">
        <f>D8</f>
        <v>2160.6</v>
      </c>
      <c r="E7" s="4">
        <f>E8</f>
        <v>725.5</v>
      </c>
      <c r="F7" s="33">
        <f>E7/D7*100-100</f>
        <v>-66.421364435804861</v>
      </c>
    </row>
    <row r="8" spans="1:6">
      <c r="A8" s="21" t="s">
        <v>8</v>
      </c>
      <c r="B8" s="34" t="s">
        <v>40</v>
      </c>
      <c r="C8" s="13" t="s">
        <v>12</v>
      </c>
      <c r="D8" s="4">
        <v>2160.6</v>
      </c>
      <c r="E8" s="4">
        <f>1451/2</f>
        <v>725.5</v>
      </c>
      <c r="F8" s="33">
        <f>E8/D8*100-100</f>
        <v>-66.421364435804861</v>
      </c>
    </row>
    <row r="9" spans="1:6" s="10" customFormat="1">
      <c r="A9" s="21">
        <v>2</v>
      </c>
      <c r="B9" s="34" t="s">
        <v>19</v>
      </c>
      <c r="C9" s="13" t="s">
        <v>12</v>
      </c>
      <c r="D9" s="4">
        <v>40430.22</v>
      </c>
      <c r="E9" s="4">
        <v>32932.547094000001</v>
      </c>
      <c r="F9" s="33">
        <v>-18.544724480846256</v>
      </c>
    </row>
    <row r="10" spans="1:6">
      <c r="A10" s="3">
        <v>3</v>
      </c>
      <c r="B10" s="37" t="s">
        <v>20</v>
      </c>
      <c r="C10" s="1" t="s">
        <v>12</v>
      </c>
      <c r="D10" s="5">
        <v>620.08000000000004</v>
      </c>
      <c r="E10" s="5">
        <v>0</v>
      </c>
      <c r="F10" s="36">
        <f>E10/D10*100-100</f>
        <v>-100</v>
      </c>
    </row>
    <row r="11" spans="1:6">
      <c r="A11" s="21">
        <v>4</v>
      </c>
      <c r="B11" s="32" t="s">
        <v>41</v>
      </c>
      <c r="C11" s="13" t="s">
        <v>12</v>
      </c>
      <c r="D11" s="4">
        <v>849023.39</v>
      </c>
      <c r="E11" s="4">
        <v>503381.01928999997</v>
      </c>
      <c r="F11" s="33">
        <v>-40.710582862740686</v>
      </c>
    </row>
    <row r="12" spans="1:6">
      <c r="A12" s="13" t="s">
        <v>42</v>
      </c>
      <c r="B12" s="34" t="s">
        <v>22</v>
      </c>
      <c r="C12" s="13" t="s">
        <v>12</v>
      </c>
      <c r="D12" s="4">
        <f>SUM(D13:D14)</f>
        <v>1092.69</v>
      </c>
      <c r="E12" s="4">
        <f>E13+E14</f>
        <v>41.206000000000003</v>
      </c>
      <c r="F12" s="33">
        <f>E12/D12*100-100</f>
        <v>-96.228939589453546</v>
      </c>
    </row>
    <row r="13" spans="1:6">
      <c r="A13" s="1" t="s">
        <v>43</v>
      </c>
      <c r="B13" s="35" t="s">
        <v>44</v>
      </c>
      <c r="C13" s="1" t="s">
        <v>12</v>
      </c>
      <c r="D13" s="5">
        <v>82.92</v>
      </c>
      <c r="E13" s="5">
        <f>82.412/2</f>
        <v>41.206000000000003</v>
      </c>
      <c r="F13" s="36">
        <f>E13/D13*100-100</f>
        <v>-50.306319343945972</v>
      </c>
    </row>
    <row r="14" spans="1:6" ht="14.4" customHeight="1">
      <c r="A14" s="1" t="s">
        <v>45</v>
      </c>
      <c r="B14" s="37" t="s">
        <v>46</v>
      </c>
      <c r="C14" s="1" t="s">
        <v>12</v>
      </c>
      <c r="D14" s="5">
        <v>1009.77</v>
      </c>
      <c r="E14" s="36">
        <v>0</v>
      </c>
      <c r="F14" s="36">
        <f>E14/D14*100-100</f>
        <v>-100</v>
      </c>
    </row>
    <row r="15" spans="1:6" s="10" customFormat="1" ht="14.4" customHeight="1">
      <c r="A15" s="38"/>
      <c r="B15" s="4" t="s">
        <v>32</v>
      </c>
      <c r="C15" s="39" t="s">
        <v>12</v>
      </c>
      <c r="D15" s="38">
        <f>D7+D9+D10+D11+D12-0.02</f>
        <v>893326.96</v>
      </c>
      <c r="E15" s="38">
        <f>E7+E9+E10+E11+E12</f>
        <v>537080.27238400001</v>
      </c>
      <c r="F15" s="33">
        <f>E15/D15*100-100</f>
        <v>-39.878645061378194</v>
      </c>
    </row>
    <row r="16" spans="1:6">
      <c r="A16" s="31"/>
      <c r="B16" s="40" t="s">
        <v>47</v>
      </c>
      <c r="C16" s="3" t="s">
        <v>12</v>
      </c>
      <c r="D16" s="3"/>
      <c r="E16" s="3"/>
      <c r="F16" s="36"/>
    </row>
    <row r="17" spans="1:6" s="9" customFormat="1">
      <c r="A17" s="1" t="s">
        <v>55</v>
      </c>
      <c r="B17" s="37" t="s">
        <v>33</v>
      </c>
      <c r="C17" s="1" t="s">
        <v>12</v>
      </c>
      <c r="D17" s="5">
        <f>D15</f>
        <v>893326.96</v>
      </c>
      <c r="E17" s="5">
        <f>E15</f>
        <v>537080.27238400001</v>
      </c>
      <c r="F17" s="36">
        <f>E17/D17*100-100</f>
        <v>-39.878645061378194</v>
      </c>
    </row>
    <row r="18" spans="1:6" s="9" customFormat="1" ht="26.4">
      <c r="A18" s="1" t="s">
        <v>56</v>
      </c>
      <c r="B18" s="35" t="s">
        <v>48</v>
      </c>
      <c r="C18" s="1" t="s">
        <v>49</v>
      </c>
      <c r="D18" s="5">
        <v>542418</v>
      </c>
      <c r="E18" s="5">
        <v>316856.60600000003</v>
      </c>
      <c r="F18" s="36">
        <f>E18/D18*100-100</f>
        <v>-41.584422714585422</v>
      </c>
    </row>
    <row r="19" spans="1:6" s="9" customFormat="1">
      <c r="A19" s="41"/>
      <c r="B19" s="35" t="s">
        <v>38</v>
      </c>
      <c r="C19" s="1" t="s">
        <v>50</v>
      </c>
      <c r="D19" s="5">
        <f>D15/D18*1000</f>
        <v>1646.9345781297818</v>
      </c>
      <c r="E19" s="5">
        <f>E15/E18*1000</f>
        <v>1695.0262743898732</v>
      </c>
      <c r="F19" s="36">
        <f>E19/D19*100-100</f>
        <v>2.9200732620905399</v>
      </c>
    </row>
    <row r="21" spans="1:6">
      <c r="B21" s="10" t="s">
        <v>59</v>
      </c>
      <c r="C21" s="10"/>
      <c r="D21" s="10" t="s">
        <v>51</v>
      </c>
    </row>
    <row r="22" spans="1:6">
      <c r="B22" s="10"/>
      <c r="C22" s="10"/>
      <c r="D22" s="10"/>
    </row>
    <row r="23" spans="1:6">
      <c r="B23" s="10" t="s">
        <v>52</v>
      </c>
      <c r="C23" s="10"/>
      <c r="D23" s="12" t="s">
        <v>53</v>
      </c>
    </row>
    <row r="24" spans="1:6">
      <c r="B24" s="10"/>
      <c r="C24" s="10"/>
      <c r="D24" s="10"/>
    </row>
  </sheetData>
  <mergeCells count="7">
    <mergeCell ref="A2:F2"/>
    <mergeCell ref="A4:A5"/>
    <mergeCell ref="B4:B5"/>
    <mergeCell ref="C4:C5"/>
    <mergeCell ref="D4:D5"/>
    <mergeCell ref="E4:E5"/>
    <mergeCell ref="F4:F5"/>
  </mergeCells>
  <pageMargins left="0.70866141732283472" right="0.70866141732283472" top="0.74803149606299213" bottom="0.74803149606299213" header="0.31496062992125984" footer="0.31496062992125984"/>
  <pageSetup paperSize="9" scale="76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Производство</vt:lpstr>
      <vt:lpstr>Снабжение</vt:lpstr>
      <vt:lpstr>Производство!Область_печати</vt:lpstr>
      <vt:lpstr>Снабжение!Область_печати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2022-07-29T08:54:44Z</dcterms:modified>
</cp:coreProperties>
</file>