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80" windowHeight="8940" activeTab="1"/>
  </bookViews>
  <sheets>
    <sheet name="1" sheetId="1" r:id="rId1"/>
    <sheet name="СНАБЖЕНИЕ" sheetId="2" r:id="rId2"/>
    <sheet name="ПРОИЗВОДСТВО" sheetId="3" r:id="rId3"/>
  </sheets>
  <definedNames>
    <definedName name="_xlnm._FilterDatabase" localSheetId="0" hidden="1">'1'!$A$18:$C$95</definedName>
    <definedName name="_xlnm._FilterDatabase" localSheetId="2" hidden="1">'ПРОИЗВОДСТВО'!$A$23:$C$72</definedName>
    <definedName name="_xlnm._FilterDatabase" localSheetId="1" hidden="1">'СНАБЖЕНИЕ'!$A$13:$C$37</definedName>
    <definedName name="_xlnm.Print_Area" localSheetId="2">'ПРОИЗВОДСТВО'!$A$1:$H$93</definedName>
  </definedNames>
  <calcPr fullCalcOnLoad="1"/>
</workbook>
</file>

<file path=xl/sharedStrings.xml><?xml version="1.0" encoding="utf-8"?>
<sst xmlns="http://schemas.openxmlformats.org/spreadsheetml/2006/main" count="574" uniqueCount="292">
  <si>
    <t>Информация о предварительных решениях</t>
  </si>
  <si>
    <t>№ п/п</t>
  </si>
  <si>
    <t>Наименование показателей</t>
  </si>
  <si>
    <t>Ед. изм.</t>
  </si>
  <si>
    <t>I</t>
  </si>
  <si>
    <t xml:space="preserve">Затраты на производство товаров и предоставление услуг (работ) - всего </t>
  </si>
  <si>
    <t>тыс. тенге</t>
  </si>
  <si>
    <t>Материальные затраты, всего в т. ч.</t>
  </si>
  <si>
    <t xml:space="preserve">  - " - </t>
  </si>
  <si>
    <t>1.1.</t>
  </si>
  <si>
    <t>Сырье и материалы</t>
  </si>
  <si>
    <t>1.2.</t>
  </si>
  <si>
    <t>Покупные изделия  (вода)</t>
  </si>
  <si>
    <t>1.3.</t>
  </si>
  <si>
    <t>ГСМ</t>
  </si>
  <si>
    <t>1.4.</t>
  </si>
  <si>
    <t>Топливо</t>
  </si>
  <si>
    <t xml:space="preserve"> 1.4.1</t>
  </si>
  <si>
    <t>объем газ</t>
  </si>
  <si>
    <t>тыс.м3</t>
  </si>
  <si>
    <t xml:space="preserve"> 1 4 2</t>
  </si>
  <si>
    <t>цена газ</t>
  </si>
  <si>
    <t>тенге</t>
  </si>
  <si>
    <t>тонн</t>
  </si>
  <si>
    <t>1.5.</t>
  </si>
  <si>
    <t>Электроэнергия</t>
  </si>
  <si>
    <t xml:space="preserve"> 1.5.1</t>
  </si>
  <si>
    <t>объем</t>
  </si>
  <si>
    <t>тыс.квт/ч</t>
  </si>
  <si>
    <t xml:space="preserve"> 1.5.2</t>
  </si>
  <si>
    <t>цена</t>
  </si>
  <si>
    <t>Расходы на оплату труда, всего в т. ч.</t>
  </si>
  <si>
    <t>2.1.</t>
  </si>
  <si>
    <t>заработная плата производствен персонала</t>
  </si>
  <si>
    <t>2.2.</t>
  </si>
  <si>
    <t>социальный налог</t>
  </si>
  <si>
    <t xml:space="preserve">Амортизация </t>
  </si>
  <si>
    <t>Ремонт, всего, в т. ч.</t>
  </si>
  <si>
    <t>4.1.</t>
  </si>
  <si>
    <t xml:space="preserve">Капитальный ремонт, не ведущий к увеличению стоимости осн  фондов </t>
  </si>
  <si>
    <t>4.2.</t>
  </si>
  <si>
    <t>текущий ремонт</t>
  </si>
  <si>
    <t>Прочие затраты (расшифровать)</t>
  </si>
  <si>
    <t>5.1.</t>
  </si>
  <si>
    <t>услуги связи</t>
  </si>
  <si>
    <t>5.2</t>
  </si>
  <si>
    <t>услуги охраны</t>
  </si>
  <si>
    <t>5.3</t>
  </si>
  <si>
    <t>командировочные расходы</t>
  </si>
  <si>
    <t>5.4</t>
  </si>
  <si>
    <t>охрана труда и техники безопасности</t>
  </si>
  <si>
    <t>5.5</t>
  </si>
  <si>
    <t>пожарная безопасность</t>
  </si>
  <si>
    <t>5.6</t>
  </si>
  <si>
    <t>Обязательные виды страхования</t>
  </si>
  <si>
    <t>5.7</t>
  </si>
  <si>
    <t>Дезинфекция, дератизация производственных помещений, вывоз мусора и другие коммунальные услуги</t>
  </si>
  <si>
    <t>5.8</t>
  </si>
  <si>
    <t>Другие затраты (необходимо расшифровать)</t>
  </si>
  <si>
    <t>5.8.1</t>
  </si>
  <si>
    <t>поверка приборов измерений (поверка газовых счетчиков, водомеров, средства измерений, средства защиты и прочие)-</t>
  </si>
  <si>
    <t>5.8.2</t>
  </si>
  <si>
    <t>ежегодный техосмотр автотранспорта</t>
  </si>
  <si>
    <t>5.8.3</t>
  </si>
  <si>
    <t>контроль за выбросами и сбросами вредных веществ от источников загрязнений</t>
  </si>
  <si>
    <t>5.8.4</t>
  </si>
  <si>
    <t>экспертиное обследование котельных и тепловых сетей (паспорт на отоп период ежегодно)</t>
  </si>
  <si>
    <t>5.8.5</t>
  </si>
  <si>
    <t>экспертное обследование электрооборудования (контуры заземления ежегодно)</t>
  </si>
  <si>
    <t>5.8.6</t>
  </si>
  <si>
    <t>техэкспертиза инвестпрограммы</t>
  </si>
  <si>
    <t>5.8.7</t>
  </si>
  <si>
    <t>финэкспертиза инвестпрограммы</t>
  </si>
  <si>
    <t>5.8.8</t>
  </si>
  <si>
    <t xml:space="preserve"> услуги  АО ТЭЦ</t>
  </si>
  <si>
    <t>5.8.9</t>
  </si>
  <si>
    <t>Разрешение земельных работ</t>
  </si>
  <si>
    <t>5.8.10</t>
  </si>
  <si>
    <t>Получение правовых документов на котельные (акты землепользования и техпаспорт на здания котельных)</t>
  </si>
  <si>
    <t>5.8.11</t>
  </si>
  <si>
    <t xml:space="preserve">целевое обследование котельного оборудования на списание </t>
  </si>
  <si>
    <t>5.8.12</t>
  </si>
  <si>
    <t>Обследование зданий котельных на сейсмостойкость</t>
  </si>
  <si>
    <t>5.8.13</t>
  </si>
  <si>
    <t>верификация отчетов по парниковым газам</t>
  </si>
  <si>
    <t>5.8.14</t>
  </si>
  <si>
    <t>энергоаудит</t>
  </si>
  <si>
    <t>5.8.15</t>
  </si>
  <si>
    <t>транспортировка грузов</t>
  </si>
  <si>
    <t>5.8.16</t>
  </si>
  <si>
    <t>Техническое диагнозирование состояния котлов и котельно-вспомогательного оборудования</t>
  </si>
  <si>
    <t>II</t>
  </si>
  <si>
    <t>Расходы периода - всего, в т.ч.</t>
  </si>
  <si>
    <t>Общие и административные расходы, всего в т.ч.</t>
  </si>
  <si>
    <t>6.1</t>
  </si>
  <si>
    <t>заработная плата административного персонала</t>
  </si>
  <si>
    <t>6.2</t>
  </si>
  <si>
    <t>Социальный налог</t>
  </si>
  <si>
    <t>6.3</t>
  </si>
  <si>
    <t>Налоги</t>
  </si>
  <si>
    <t>6.4</t>
  </si>
  <si>
    <t>Другие административные расходы (расшифровать)</t>
  </si>
  <si>
    <t>6.4.1</t>
  </si>
  <si>
    <t>6.4.2</t>
  </si>
  <si>
    <t>услуги банка</t>
  </si>
  <si>
    <t>6.4.3</t>
  </si>
  <si>
    <t>расходы на содержание и обслуживание технических средств управлении, вычислительной техники и т.д.</t>
  </si>
  <si>
    <t>6.4.4</t>
  </si>
  <si>
    <t>6.4.5</t>
  </si>
  <si>
    <t>расходы на периодическую печать</t>
  </si>
  <si>
    <t>6.4.6</t>
  </si>
  <si>
    <t>6.4.7</t>
  </si>
  <si>
    <t>консультационные, информационные, аудиторские</t>
  </si>
  <si>
    <t>6.4.8</t>
  </si>
  <si>
    <t>содержание легковых автомобилей</t>
  </si>
  <si>
    <t>6.4.9</t>
  </si>
  <si>
    <t>канцелярские товары</t>
  </si>
  <si>
    <t>6.4.10</t>
  </si>
  <si>
    <t>техэкспертиза проекта тарифа</t>
  </si>
  <si>
    <t>6.4.11</t>
  </si>
  <si>
    <t>финэкспертиза проекта тарифа</t>
  </si>
  <si>
    <t>6.4.12</t>
  </si>
  <si>
    <t>повышение квалификации</t>
  </si>
  <si>
    <t>6.4.13</t>
  </si>
  <si>
    <t>расходы по реализации (услуги РЦКУ)</t>
  </si>
  <si>
    <t>7</t>
  </si>
  <si>
    <t>Расходы на выплату (% заема)</t>
  </si>
  <si>
    <t>VII</t>
  </si>
  <si>
    <t>Всего затрат  на предоставление услуг</t>
  </si>
  <si>
    <t>VIII</t>
  </si>
  <si>
    <t>Доход (РБА*СП/(1-(КДП/100)))</t>
  </si>
  <si>
    <t>Регулируемая база задействованных активов (РБА)</t>
  </si>
  <si>
    <t>IX</t>
  </si>
  <si>
    <t>Всего доходов</t>
  </si>
  <si>
    <t>Объем оказываемых услуг</t>
  </si>
  <si>
    <t>Г кал</t>
  </si>
  <si>
    <t>Нормативные технические потери</t>
  </si>
  <si>
    <t>%</t>
  </si>
  <si>
    <t>Тариф</t>
  </si>
  <si>
    <t>тенге/ Г кал</t>
  </si>
  <si>
    <t>чел</t>
  </si>
  <si>
    <t xml:space="preserve">численность </t>
  </si>
  <si>
    <t>зарплата</t>
  </si>
  <si>
    <t>предельного проект тарифа ГКП "Жамбыл-Жылу" на 2015-2019 годы на услуги по производству, передаче, распределению и снабжению тепловой энергии</t>
  </si>
  <si>
    <t>1.4.4.</t>
  </si>
  <si>
    <t xml:space="preserve"> 1.4.3.</t>
  </si>
  <si>
    <t>Справочно</t>
  </si>
  <si>
    <t>Среднесписочная численность персонала,</t>
  </si>
  <si>
    <t>человек</t>
  </si>
  <si>
    <t>в том числе:</t>
  </si>
  <si>
    <t>производственного</t>
  </si>
  <si>
    <t>- " -</t>
  </si>
  <si>
    <t>административного</t>
  </si>
  <si>
    <t>Среднемесячная заработная плата, всего, в т. ч.</t>
  </si>
  <si>
    <t>Производственного персонала</t>
  </si>
  <si>
    <t>Административного персонала</t>
  </si>
  <si>
    <t>Капитальный ремонт, приводящий к увеличению стоимости основных средств</t>
  </si>
  <si>
    <t>тыс.тенге</t>
  </si>
  <si>
    <t>Затраты, осуществляемые за счет прибыли</t>
  </si>
  <si>
    <t>Текущий (планово-предупредительный) ремонт, выполняемый хозяйственным способом, всего, в т. ч.</t>
  </si>
  <si>
    <t>Материалы на ремонт</t>
  </si>
  <si>
    <t>заработная плата</t>
  </si>
  <si>
    <t xml:space="preserve">социальный налог </t>
  </si>
  <si>
    <t xml:space="preserve"> 7.1</t>
  </si>
  <si>
    <t xml:space="preserve"> 7.2</t>
  </si>
  <si>
    <t xml:space="preserve"> 8.1</t>
  </si>
  <si>
    <t xml:space="preserve"> 8.2</t>
  </si>
  <si>
    <t>объем мазут</t>
  </si>
  <si>
    <t>цена мазута</t>
  </si>
  <si>
    <t>Принято в действующей тарифной смете</t>
  </si>
  <si>
    <t>Фактические показатели за предшествующий законченный год</t>
  </si>
  <si>
    <t>Фактические показатели за предшествующие 4 законченных квартала</t>
  </si>
  <si>
    <t>весь период реализации проекта в том числе</t>
  </si>
  <si>
    <t>2015 год</t>
  </si>
  <si>
    <t>2016 год</t>
  </si>
  <si>
    <t>2017 год</t>
  </si>
  <si>
    <t>2018 год</t>
  </si>
  <si>
    <t>2019 год</t>
  </si>
  <si>
    <t xml:space="preserve">Тарифная смета АО "Таразэнрегоцентр" на производство тепловой энергии </t>
  </si>
  <si>
    <t>Дезинфекция, дератизация производственных помещений</t>
  </si>
  <si>
    <t>стоки</t>
  </si>
  <si>
    <t>Прочие расходы</t>
  </si>
  <si>
    <t xml:space="preserve">страхование машин </t>
  </si>
  <si>
    <t xml:space="preserve">обязательное экологическое страхование </t>
  </si>
  <si>
    <t xml:space="preserve">страхование гражд.ответств.владельцев </t>
  </si>
  <si>
    <t xml:space="preserve">обязательное страхование работников </t>
  </si>
  <si>
    <t>7.1</t>
  </si>
  <si>
    <t>7.2</t>
  </si>
  <si>
    <t>7.3</t>
  </si>
  <si>
    <t>7.4</t>
  </si>
  <si>
    <t>8.1</t>
  </si>
  <si>
    <t>8.2</t>
  </si>
  <si>
    <t>9</t>
  </si>
  <si>
    <t>9.1</t>
  </si>
  <si>
    <t>9.2</t>
  </si>
  <si>
    <t>10</t>
  </si>
  <si>
    <t>ОППВ</t>
  </si>
  <si>
    <t>Услуги автовышки</t>
  </si>
  <si>
    <t>4.1</t>
  </si>
  <si>
    <t>4.2</t>
  </si>
  <si>
    <t>4.3</t>
  </si>
  <si>
    <t>4.4</t>
  </si>
  <si>
    <t>4.5</t>
  </si>
  <si>
    <t>4.6</t>
  </si>
  <si>
    <t>Материалы</t>
  </si>
  <si>
    <t>Услуги сторонних организаций</t>
  </si>
  <si>
    <t>Затраты на транспортировку тепловой энергии</t>
  </si>
  <si>
    <t>Услуги инкассации</t>
  </si>
  <si>
    <t>Программное сопровождение программы 1С Расчет квартплаты</t>
  </si>
  <si>
    <t>арендная плата</t>
  </si>
  <si>
    <t>Реклама</t>
  </si>
  <si>
    <t>обязательное страхование</t>
  </si>
  <si>
    <t xml:space="preserve">Всего затрат  </t>
  </si>
  <si>
    <t>Объем реализации продукции в натуральном выражении</t>
  </si>
  <si>
    <t>Главный бухгалтер</t>
  </si>
  <si>
    <t>Г.А. Сайдашева</t>
  </si>
  <si>
    <t>службы реализации</t>
  </si>
  <si>
    <t>Вода городская</t>
  </si>
  <si>
    <t>Справочно:</t>
  </si>
  <si>
    <t>12.1</t>
  </si>
  <si>
    <t>12.2</t>
  </si>
  <si>
    <t>12.3</t>
  </si>
  <si>
    <t>1.3</t>
  </si>
  <si>
    <t>1.3.1</t>
  </si>
  <si>
    <t>1.3.2</t>
  </si>
  <si>
    <t>1.4</t>
  </si>
  <si>
    <t>Вспомагательные материалы, в том числе</t>
  </si>
  <si>
    <t>1.5</t>
  </si>
  <si>
    <t>1.2</t>
  </si>
  <si>
    <t>2.1</t>
  </si>
  <si>
    <t>заработная плата производственного персонала</t>
  </si>
  <si>
    <t>заработная плата административного персонала,всего</t>
  </si>
  <si>
    <t xml:space="preserve">  зарплата</t>
  </si>
  <si>
    <t>Услуги</t>
  </si>
  <si>
    <t>12.4</t>
  </si>
  <si>
    <t>Гкал</t>
  </si>
  <si>
    <t>тенге/Гкал</t>
  </si>
  <si>
    <t>6.1.1</t>
  </si>
  <si>
    <t>6.1.2</t>
  </si>
  <si>
    <t>1.1.1</t>
  </si>
  <si>
    <t>1.1.2</t>
  </si>
  <si>
    <t>Откл в %</t>
  </si>
  <si>
    <t>к Правилам утверждения</t>
  </si>
  <si>
    <t>предельного уровня тарифов</t>
  </si>
  <si>
    <t>(товары, работы) субъектов</t>
  </si>
  <si>
    <t>естественных монополий</t>
  </si>
  <si>
    <t>материалы</t>
  </si>
  <si>
    <t>Причины отклонения</t>
  </si>
  <si>
    <t>ФЗП исполнен в пределах утвержденного</t>
  </si>
  <si>
    <t>заправка тонером, замена валов и т.д.</t>
  </si>
  <si>
    <t>согласно договоров страхования</t>
  </si>
  <si>
    <t>услуги по осуществлению инкассации денежных средств от расчетно-кассовых участков</t>
  </si>
  <si>
    <t>снижение объема работ по сопровождению программ 1С Бухгалтерия Казахстана- Расчет квартплаты</t>
  </si>
  <si>
    <t>аренда абонентских участков внутри города</t>
  </si>
  <si>
    <t>по факту публикаций объявлений</t>
  </si>
  <si>
    <t>Приложение 1</t>
  </si>
  <si>
    <t xml:space="preserve">(цен, ставок сборов) и тарифных </t>
  </si>
  <si>
    <t xml:space="preserve">смет на регулируемые услуги </t>
  </si>
  <si>
    <t>X</t>
  </si>
  <si>
    <t>VI</t>
  </si>
  <si>
    <t xml:space="preserve">  Налоги</t>
  </si>
  <si>
    <t>Прибыл (+), убыток (-)</t>
  </si>
  <si>
    <t>6.1.3</t>
  </si>
  <si>
    <t>ОСМС</t>
  </si>
  <si>
    <t>2.3</t>
  </si>
  <si>
    <t>2.2</t>
  </si>
  <si>
    <t>2.4</t>
  </si>
  <si>
    <t>Приложение1</t>
  </si>
  <si>
    <t xml:space="preserve">Сведения об исполнении тарифной сметы АО "Таразэнергоцентр"  на услуги по  снабжению тепловой энергии </t>
  </si>
  <si>
    <t xml:space="preserve">Сведения об исполнении тарифной сметы АО "Таразэнергоцентр" на производство тепловой энергии </t>
  </si>
  <si>
    <t xml:space="preserve">в том числе на 1 полугодие </t>
  </si>
  <si>
    <t>за 1 полугодие 2019 года</t>
  </si>
  <si>
    <t>Утверждено в  тарифной смете на 2019 год</t>
  </si>
  <si>
    <t>социальные выплаты, в том числе:</t>
  </si>
  <si>
    <t>социальные отчисления</t>
  </si>
  <si>
    <t>уменьшение  объема отпуска с коллектора на 15,9 %</t>
  </si>
  <si>
    <t>Предусмотрено в утвержденной тарифной смете</t>
  </si>
  <si>
    <t>Фактически сложивщиеся показатели тарифной сметы</t>
  </si>
  <si>
    <t>Форма, предназначенная для сбора административных данных</t>
  </si>
  <si>
    <t>Отчет о ходе исполнения тарифной сметы на регулируемые услуги</t>
  </si>
  <si>
    <t>Отчетный период 1 полугодие 2019 года</t>
  </si>
  <si>
    <t>Индекс: ИТС-1</t>
  </si>
  <si>
    <t>Периодичность: полугодие</t>
  </si>
  <si>
    <t>к Правилам утверждения предельного уровня тарифов</t>
  </si>
  <si>
    <t>(цен, ставок сборов) и тарифных смет на регулируемые услуги</t>
  </si>
  <si>
    <t>(товары, работы субъектов) естественных монополий</t>
  </si>
  <si>
    <t>Отклонение в %</t>
  </si>
  <si>
    <t>3,4 квартал</t>
  </si>
  <si>
    <t>Основная часть ремонта в 3 квартале</t>
  </si>
  <si>
    <t>1 Вице-президент</t>
  </si>
  <si>
    <t>Ж. Бүлдеш</t>
  </si>
  <si>
    <t>Г.А.Сайдашева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</si>
</sst>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00"/>
    <numFmt numFmtId="171" formatCode="0.0000"/>
    <numFmt numFmtId="172" formatCode="0.000"/>
    <numFmt numFmtId="173" formatCode="0.000000"/>
    <numFmt numFmtId="174" formatCode="#,##0.0"/>
    <numFmt numFmtId="175" formatCode="0.0000000"/>
    <numFmt numFmtId="176" formatCode="#,##0.000"/>
    <numFmt numFmtId="177" formatCode="#,##0.0000"/>
    <numFmt numFmtId="178" formatCode="0.0000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6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 shrinkToFit="1"/>
    </xf>
    <xf numFmtId="0" fontId="9" fillId="0" borderId="0" xfId="0" applyFont="1" applyFill="1" applyAlignment="1">
      <alignment vertical="center" wrapText="1"/>
    </xf>
    <xf numFmtId="174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 shrinkToFit="1"/>
    </xf>
    <xf numFmtId="174" fontId="9" fillId="0" borderId="10" xfId="0" applyNumberFormat="1" applyFont="1" applyFill="1" applyBorder="1" applyAlignment="1">
      <alignment horizontal="right" vertical="center" wrapText="1" shrinkToFit="1"/>
    </xf>
    <xf numFmtId="174" fontId="11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74" fontId="11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center" wrapText="1"/>
    </xf>
    <xf numFmtId="174" fontId="12" fillId="0" borderId="10" xfId="0" applyNumberFormat="1" applyFont="1" applyFill="1" applyBorder="1" applyAlignment="1">
      <alignment/>
    </xf>
    <xf numFmtId="174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174" fontId="15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 shrinkToFit="1"/>
    </xf>
    <xf numFmtId="174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 shrinkToFit="1"/>
    </xf>
    <xf numFmtId="0" fontId="15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 shrinkToFit="1"/>
    </xf>
    <xf numFmtId="0" fontId="16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4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174" fontId="15" fillId="0" borderId="10" xfId="0" applyNumberFormat="1" applyFont="1" applyFill="1" applyBorder="1" applyAlignment="1">
      <alignment vertical="center" wrapText="1"/>
    </xf>
    <xf numFmtId="174" fontId="14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 shrinkToFit="1"/>
    </xf>
    <xf numFmtId="174" fontId="11" fillId="0" borderId="0" xfId="0" applyNumberFormat="1" applyFont="1" applyFill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174" fontId="16" fillId="0" borderId="10" xfId="0" applyNumberFormat="1" applyFont="1" applyFill="1" applyBorder="1" applyAlignment="1">
      <alignment/>
    </xf>
    <xf numFmtId="174" fontId="17" fillId="0" borderId="1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74" fontId="13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10"/>
  <sheetViews>
    <sheetView zoomScaleSheetLayoutView="80" zoomScalePageLayoutView="0" workbookViewId="0" topLeftCell="A9">
      <pane xSplit="3" ySplit="10" topLeftCell="D19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B13" sqref="B13"/>
    </sheetView>
  </sheetViews>
  <sheetFormatPr defaultColWidth="9.00390625" defaultRowHeight="12.75"/>
  <cols>
    <col min="1" max="1" width="6.00390625" style="1" customWidth="1"/>
    <col min="2" max="2" width="64.28125" style="2" customWidth="1"/>
    <col min="3" max="3" width="7.57421875" style="2" customWidth="1"/>
    <col min="4" max="7" width="17.28125" style="3" customWidth="1"/>
    <col min="8" max="8" width="14.421875" style="3" customWidth="1"/>
    <col min="9" max="9" width="14.28125" style="3" customWidth="1"/>
    <col min="10" max="10" width="14.7109375" style="3" customWidth="1"/>
    <col min="11" max="11" width="14.8515625" style="3" customWidth="1"/>
    <col min="12" max="12" width="15.00390625" style="3" customWidth="1"/>
    <col min="13" max="24" width="17.28125" style="3" customWidth="1"/>
    <col min="25" max="16384" width="9.00390625" style="3" customWidth="1"/>
  </cols>
  <sheetData>
    <row r="1" ht="12.75" customHeight="1"/>
    <row r="2" ht="12.75" customHeight="1"/>
    <row r="3" ht="12.75" customHeight="1"/>
    <row r="5" spans="2:3" ht="15">
      <c r="B5" s="25" t="s">
        <v>0</v>
      </c>
      <c r="C5" s="23"/>
    </row>
    <row r="6" spans="2:3" ht="15">
      <c r="B6" s="26" t="s">
        <v>143</v>
      </c>
      <c r="C6" s="24"/>
    </row>
    <row r="7" spans="1:3" ht="12.75" customHeight="1">
      <c r="A7" s="24"/>
      <c r="B7" s="24"/>
      <c r="C7" s="24"/>
    </row>
    <row r="8" spans="1:3" ht="15">
      <c r="A8" s="5"/>
      <c r="B8" s="5"/>
      <c r="C8" s="5"/>
    </row>
    <row r="9" spans="1:3" ht="15">
      <c r="A9" s="5"/>
      <c r="B9" s="5"/>
      <c r="C9" s="5"/>
    </row>
    <row r="10" spans="1:3" ht="15">
      <c r="A10" s="5"/>
      <c r="B10" s="5"/>
      <c r="C10" s="5"/>
    </row>
    <row r="11" spans="1:7" ht="15">
      <c r="A11" s="123" t="s">
        <v>178</v>
      </c>
      <c r="B11" s="123"/>
      <c r="C11" s="123"/>
      <c r="D11" s="123"/>
      <c r="E11" s="123"/>
      <c r="F11" s="123"/>
      <c r="G11" s="123"/>
    </row>
    <row r="12" spans="1:3" ht="15">
      <c r="A12" s="5"/>
      <c r="B12" s="5"/>
      <c r="C12" s="5"/>
    </row>
    <row r="13" spans="1:3" ht="15">
      <c r="A13" s="5"/>
      <c r="B13" s="5"/>
      <c r="C13" s="5"/>
    </row>
    <row r="14" spans="1:3" ht="15">
      <c r="A14" s="5"/>
      <c r="B14" s="5"/>
      <c r="C14" s="5"/>
    </row>
    <row r="15" spans="1:3" ht="15">
      <c r="A15" s="5"/>
      <c r="B15" s="5"/>
      <c r="C15" s="5"/>
    </row>
    <row r="16" spans="1:12" ht="66.75" customHeight="1">
      <c r="A16" s="124" t="s">
        <v>1</v>
      </c>
      <c r="B16" s="126" t="s">
        <v>2</v>
      </c>
      <c r="C16" s="128" t="s">
        <v>3</v>
      </c>
      <c r="D16" s="126" t="s">
        <v>169</v>
      </c>
      <c r="E16" s="129" t="s">
        <v>170</v>
      </c>
      <c r="F16" s="129" t="s">
        <v>171</v>
      </c>
      <c r="G16" s="130"/>
      <c r="H16" s="130"/>
      <c r="I16" s="130"/>
      <c r="J16" s="130"/>
      <c r="K16" s="130"/>
      <c r="L16" s="130"/>
    </row>
    <row r="17" spans="1:12" ht="45.75" customHeight="1">
      <c r="A17" s="125"/>
      <c r="B17" s="127"/>
      <c r="C17" s="128"/>
      <c r="D17" s="127"/>
      <c r="E17" s="129"/>
      <c r="F17" s="129"/>
      <c r="G17" s="34" t="s">
        <v>172</v>
      </c>
      <c r="H17" s="35" t="s">
        <v>173</v>
      </c>
      <c r="I17" s="35" t="s">
        <v>174</v>
      </c>
      <c r="J17" s="35" t="s">
        <v>175</v>
      </c>
      <c r="K17" s="35" t="s">
        <v>176</v>
      </c>
      <c r="L17" s="35" t="s">
        <v>177</v>
      </c>
    </row>
    <row r="18" spans="1:12" s="4" customFormat="1" ht="23.25" customHeight="1">
      <c r="A18" s="6">
        <v>1</v>
      </c>
      <c r="B18" s="7">
        <v>2</v>
      </c>
      <c r="C18" s="8">
        <v>3</v>
      </c>
      <c r="D18" s="35">
        <v>4</v>
      </c>
      <c r="E18" s="7">
        <v>5</v>
      </c>
      <c r="F18" s="7">
        <v>6</v>
      </c>
      <c r="G18" s="7">
        <v>7</v>
      </c>
      <c r="H18" s="35">
        <v>8</v>
      </c>
      <c r="I18" s="35">
        <v>9</v>
      </c>
      <c r="J18" s="35">
        <v>10</v>
      </c>
      <c r="K18" s="35">
        <v>11</v>
      </c>
      <c r="L18" s="35">
        <v>12</v>
      </c>
    </row>
    <row r="19" spans="1:12" ht="43.5" customHeight="1">
      <c r="A19" s="9" t="s">
        <v>4</v>
      </c>
      <c r="B19" s="10" t="s">
        <v>5</v>
      </c>
      <c r="C19" s="11" t="s">
        <v>6</v>
      </c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3">
        <v>1</v>
      </c>
      <c r="B20" s="10" t="s">
        <v>7</v>
      </c>
      <c r="C20" s="8" t="s">
        <v>8</v>
      </c>
      <c r="D20" s="28"/>
      <c r="E20" s="27"/>
      <c r="F20" s="27"/>
      <c r="G20" s="27"/>
      <c r="H20" s="27"/>
      <c r="I20" s="27"/>
      <c r="J20" s="27"/>
      <c r="K20" s="27"/>
      <c r="L20" s="27"/>
    </row>
    <row r="21" spans="1:12" ht="12.75">
      <c r="A21" s="9" t="s">
        <v>9</v>
      </c>
      <c r="B21" s="14" t="s">
        <v>10</v>
      </c>
      <c r="C21" s="8" t="s">
        <v>8</v>
      </c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>
      <c r="A22" s="9" t="s">
        <v>11</v>
      </c>
      <c r="B22" s="15" t="s">
        <v>12</v>
      </c>
      <c r="C22" s="8" t="s">
        <v>8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16" t="s">
        <v>13</v>
      </c>
      <c r="B23" s="14" t="s">
        <v>14</v>
      </c>
      <c r="C23" s="8" t="s">
        <v>8</v>
      </c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>
      <c r="A24" s="9" t="s">
        <v>15</v>
      </c>
      <c r="B24" s="14" t="s">
        <v>16</v>
      </c>
      <c r="C24" s="8" t="s">
        <v>8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2.75">
      <c r="A25" s="17" t="s">
        <v>17</v>
      </c>
      <c r="B25" s="14" t="s">
        <v>18</v>
      </c>
      <c r="C25" s="8" t="s">
        <v>19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2.75">
      <c r="A26" s="9" t="s">
        <v>20</v>
      </c>
      <c r="B26" s="14" t="s">
        <v>21</v>
      </c>
      <c r="C26" s="8" t="s">
        <v>22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2.75">
      <c r="A27" s="17" t="s">
        <v>145</v>
      </c>
      <c r="B27" s="14" t="s">
        <v>167</v>
      </c>
      <c r="C27" s="8" t="s">
        <v>23</v>
      </c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17" t="s">
        <v>144</v>
      </c>
      <c r="B28" s="14" t="s">
        <v>168</v>
      </c>
      <c r="C28" s="8" t="s">
        <v>22</v>
      </c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2.75">
      <c r="A29" s="9" t="s">
        <v>24</v>
      </c>
      <c r="B29" s="14" t="s">
        <v>25</v>
      </c>
      <c r="C29" s="8" t="s">
        <v>8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26.25">
      <c r="A30" s="9" t="s">
        <v>26</v>
      </c>
      <c r="B30" s="14" t="s">
        <v>27</v>
      </c>
      <c r="C30" s="8" t="s">
        <v>28</v>
      </c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9" t="s">
        <v>29</v>
      </c>
      <c r="B31" s="14" t="s">
        <v>30</v>
      </c>
      <c r="C31" s="8" t="s">
        <v>22</v>
      </c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2.75">
      <c r="A32" s="13">
        <v>2</v>
      </c>
      <c r="B32" s="18" t="s">
        <v>31</v>
      </c>
      <c r="C32" s="8" t="s">
        <v>8</v>
      </c>
      <c r="D32" s="28"/>
      <c r="E32" s="27"/>
      <c r="F32" s="27"/>
      <c r="G32" s="27"/>
      <c r="H32" s="27"/>
      <c r="I32" s="27"/>
      <c r="J32" s="27"/>
      <c r="K32" s="27"/>
      <c r="L32" s="27"/>
    </row>
    <row r="33" spans="1:12" ht="12.75">
      <c r="A33" s="9" t="s">
        <v>32</v>
      </c>
      <c r="B33" s="14" t="s">
        <v>33</v>
      </c>
      <c r="C33" s="8" t="s">
        <v>8</v>
      </c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2.75">
      <c r="A34" s="9"/>
      <c r="B34" s="14" t="s">
        <v>141</v>
      </c>
      <c r="C34" s="8" t="s">
        <v>140</v>
      </c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9"/>
      <c r="B35" s="14" t="s">
        <v>142</v>
      </c>
      <c r="C35" s="8" t="s">
        <v>22</v>
      </c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75">
      <c r="A36" s="9" t="s">
        <v>34</v>
      </c>
      <c r="B36" s="14" t="s">
        <v>35</v>
      </c>
      <c r="C36" s="8" t="s">
        <v>8</v>
      </c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13">
        <v>3</v>
      </c>
      <c r="B37" s="18" t="s">
        <v>36</v>
      </c>
      <c r="C37" s="8" t="s">
        <v>8</v>
      </c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2.75">
      <c r="A38" s="13">
        <v>4</v>
      </c>
      <c r="B38" s="10" t="s">
        <v>37</v>
      </c>
      <c r="C38" s="8" t="s">
        <v>8</v>
      </c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2.75">
      <c r="A39" s="9" t="s">
        <v>38</v>
      </c>
      <c r="B39" s="14" t="s">
        <v>39</v>
      </c>
      <c r="C39" s="8" t="s">
        <v>8</v>
      </c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2.75">
      <c r="A40" s="9" t="s">
        <v>40</v>
      </c>
      <c r="B40" s="14" t="s">
        <v>41</v>
      </c>
      <c r="C40" s="8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2.75">
      <c r="A41" s="13">
        <v>5</v>
      </c>
      <c r="B41" s="10" t="s">
        <v>42</v>
      </c>
      <c r="C41" s="8" t="s">
        <v>8</v>
      </c>
      <c r="D41" s="28"/>
      <c r="E41" s="27"/>
      <c r="F41" s="27"/>
      <c r="G41" s="27"/>
      <c r="H41" s="27"/>
      <c r="I41" s="27"/>
      <c r="J41" s="27"/>
      <c r="K41" s="27"/>
      <c r="L41" s="27"/>
    </row>
    <row r="42" spans="1:12" ht="12.75">
      <c r="A42" s="9" t="s">
        <v>43</v>
      </c>
      <c r="B42" s="15" t="s">
        <v>44</v>
      </c>
      <c r="C42" s="8" t="s">
        <v>8</v>
      </c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2.75">
      <c r="A43" s="19" t="s">
        <v>45</v>
      </c>
      <c r="B43" s="15" t="s">
        <v>46</v>
      </c>
      <c r="C43" s="8" t="s">
        <v>8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2.75">
      <c r="A44" s="19" t="s">
        <v>47</v>
      </c>
      <c r="B44" s="15" t="s">
        <v>48</v>
      </c>
      <c r="C44" s="8" t="s">
        <v>8</v>
      </c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2.75">
      <c r="A45" s="19" t="s">
        <v>49</v>
      </c>
      <c r="B45" s="15" t="s">
        <v>50</v>
      </c>
      <c r="C45" s="8" t="s">
        <v>8</v>
      </c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2.75">
      <c r="A46" s="19" t="s">
        <v>51</v>
      </c>
      <c r="B46" s="15" t="s">
        <v>52</v>
      </c>
      <c r="C46" s="8" t="s">
        <v>8</v>
      </c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2.75">
      <c r="A47" s="19" t="s">
        <v>53</v>
      </c>
      <c r="B47" s="15" t="s">
        <v>54</v>
      </c>
      <c r="C47" s="8" t="s">
        <v>8</v>
      </c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26.25">
      <c r="A48" s="19" t="s">
        <v>55</v>
      </c>
      <c r="B48" s="15" t="s">
        <v>56</v>
      </c>
      <c r="C48" s="8" t="s">
        <v>8</v>
      </c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2.75">
      <c r="A49" s="19" t="s">
        <v>57</v>
      </c>
      <c r="B49" s="15" t="s">
        <v>58</v>
      </c>
      <c r="C49" s="8" t="s">
        <v>8</v>
      </c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26.25">
      <c r="A50" s="19" t="s">
        <v>59</v>
      </c>
      <c r="B50" s="14" t="s">
        <v>60</v>
      </c>
      <c r="C50" s="8" t="s">
        <v>8</v>
      </c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2.75">
      <c r="A51" s="19" t="s">
        <v>61</v>
      </c>
      <c r="B51" s="14" t="s">
        <v>62</v>
      </c>
      <c r="C51" s="8" t="s">
        <v>8</v>
      </c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26.25">
      <c r="A52" s="19" t="s">
        <v>63</v>
      </c>
      <c r="B52" s="14" t="s">
        <v>64</v>
      </c>
      <c r="C52" s="8" t="s">
        <v>8</v>
      </c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26.25">
      <c r="A53" s="19" t="s">
        <v>65</v>
      </c>
      <c r="B53" s="14" t="s">
        <v>66</v>
      </c>
      <c r="C53" s="8" t="s">
        <v>8</v>
      </c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26.25">
      <c r="A54" s="19" t="s">
        <v>67</v>
      </c>
      <c r="B54" s="14" t="s">
        <v>68</v>
      </c>
      <c r="C54" s="8" t="s">
        <v>8</v>
      </c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2.75">
      <c r="A55" s="19" t="s">
        <v>69</v>
      </c>
      <c r="B55" s="14" t="s">
        <v>70</v>
      </c>
      <c r="C55" s="8" t="s">
        <v>8</v>
      </c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2.75">
      <c r="A56" s="19" t="s">
        <v>71</v>
      </c>
      <c r="B56" s="14" t="s">
        <v>72</v>
      </c>
      <c r="C56" s="8" t="s">
        <v>8</v>
      </c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2.75">
      <c r="A57" s="19" t="s">
        <v>73</v>
      </c>
      <c r="B57" s="14" t="s">
        <v>74</v>
      </c>
      <c r="C57" s="8" t="s">
        <v>8</v>
      </c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2.75">
      <c r="A58" s="19" t="s">
        <v>75</v>
      </c>
      <c r="B58" s="14" t="s">
        <v>76</v>
      </c>
      <c r="C58" s="8" t="s">
        <v>8</v>
      </c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26.25">
      <c r="A59" s="19" t="s">
        <v>77</v>
      </c>
      <c r="B59" s="14" t="s">
        <v>78</v>
      </c>
      <c r="C59" s="8" t="s">
        <v>8</v>
      </c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.75">
      <c r="A60" s="19" t="s">
        <v>79</v>
      </c>
      <c r="B60" s="14" t="s">
        <v>80</v>
      </c>
      <c r="C60" s="8" t="s">
        <v>8</v>
      </c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2.75">
      <c r="A61" s="19" t="s">
        <v>81</v>
      </c>
      <c r="B61" s="14" t="s">
        <v>82</v>
      </c>
      <c r="C61" s="8" t="s">
        <v>8</v>
      </c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19" t="s">
        <v>83</v>
      </c>
      <c r="B62" s="14" t="s">
        <v>84</v>
      </c>
      <c r="C62" s="8" t="s">
        <v>8</v>
      </c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2.75">
      <c r="A63" s="19" t="s">
        <v>85</v>
      </c>
      <c r="B63" s="14" t="s">
        <v>86</v>
      </c>
      <c r="C63" s="8" t="s">
        <v>8</v>
      </c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19" t="s">
        <v>87</v>
      </c>
      <c r="B64" s="14" t="s">
        <v>88</v>
      </c>
      <c r="C64" s="8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26.25">
      <c r="A65" s="19" t="s">
        <v>89</v>
      </c>
      <c r="B65" s="14" t="s">
        <v>90</v>
      </c>
      <c r="C65" s="8" t="s">
        <v>8</v>
      </c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2.75">
      <c r="A66" s="13" t="s">
        <v>91</v>
      </c>
      <c r="B66" s="20" t="s">
        <v>92</v>
      </c>
      <c r="C66" s="8" t="s">
        <v>8</v>
      </c>
      <c r="D66" s="28"/>
      <c r="E66" s="27"/>
      <c r="F66" s="27"/>
      <c r="G66" s="27"/>
      <c r="H66" s="27"/>
      <c r="I66" s="27"/>
      <c r="J66" s="27"/>
      <c r="K66" s="27"/>
      <c r="L66" s="27"/>
    </row>
    <row r="67" spans="1:12" ht="12.75">
      <c r="A67" s="9">
        <v>6</v>
      </c>
      <c r="B67" s="14" t="s">
        <v>93</v>
      </c>
      <c r="C67" s="8" t="s">
        <v>8</v>
      </c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2.75">
      <c r="A68" s="19" t="s">
        <v>94</v>
      </c>
      <c r="B68" s="14" t="s">
        <v>95</v>
      </c>
      <c r="C68" s="8" t="s">
        <v>8</v>
      </c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19"/>
      <c r="B69" s="14" t="s">
        <v>141</v>
      </c>
      <c r="C69" s="8" t="s">
        <v>140</v>
      </c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2.75">
      <c r="A70" s="19"/>
      <c r="B70" s="14" t="s">
        <v>142</v>
      </c>
      <c r="C70" s="8" t="s">
        <v>22</v>
      </c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2.75">
      <c r="A71" s="19" t="s">
        <v>96</v>
      </c>
      <c r="B71" s="14" t="s">
        <v>97</v>
      </c>
      <c r="C71" s="8" t="s">
        <v>8</v>
      </c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19" t="s">
        <v>98</v>
      </c>
      <c r="B72" s="14" t="s">
        <v>99</v>
      </c>
      <c r="C72" s="8" t="s">
        <v>8</v>
      </c>
      <c r="D72" s="27"/>
      <c r="E72" s="27"/>
      <c r="F72" s="27"/>
      <c r="G72" s="27"/>
      <c r="H72" s="27"/>
      <c r="I72" s="27"/>
      <c r="J72" s="27"/>
      <c r="K72" s="27"/>
      <c r="L72" s="27"/>
    </row>
    <row r="73" spans="1:12" ht="12.75">
      <c r="A73" s="19" t="s">
        <v>100</v>
      </c>
      <c r="B73" s="14" t="s">
        <v>101</v>
      </c>
      <c r="C73" s="8" t="s">
        <v>8</v>
      </c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2.75">
      <c r="A74" s="19" t="s">
        <v>102</v>
      </c>
      <c r="B74" s="14" t="s">
        <v>36</v>
      </c>
      <c r="C74" s="8" t="s">
        <v>8</v>
      </c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12.75">
      <c r="A75" s="19" t="s">
        <v>103</v>
      </c>
      <c r="B75" s="14" t="s">
        <v>104</v>
      </c>
      <c r="C75" s="8" t="s">
        <v>8</v>
      </c>
      <c r="D75" s="27"/>
      <c r="E75" s="27"/>
      <c r="F75" s="27"/>
      <c r="G75" s="27"/>
      <c r="H75" s="27"/>
      <c r="I75" s="27"/>
      <c r="J75" s="27"/>
      <c r="K75" s="27"/>
      <c r="L75" s="27"/>
    </row>
    <row r="76" spans="1:12" ht="24">
      <c r="A76" s="19" t="s">
        <v>105</v>
      </c>
      <c r="B76" s="21" t="s">
        <v>106</v>
      </c>
      <c r="C76" s="8" t="s">
        <v>8</v>
      </c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2.75">
      <c r="A77" s="19" t="s">
        <v>107</v>
      </c>
      <c r="B77" s="14" t="s">
        <v>48</v>
      </c>
      <c r="C77" s="8" t="s">
        <v>8</v>
      </c>
      <c r="D77" s="27"/>
      <c r="E77" s="27"/>
      <c r="F77" s="27"/>
      <c r="G77" s="27"/>
      <c r="H77" s="27"/>
      <c r="I77" s="27"/>
      <c r="J77" s="27"/>
      <c r="K77" s="27"/>
      <c r="L77" s="27"/>
    </row>
    <row r="78" spans="1:12" ht="12.75">
      <c r="A78" s="19" t="s">
        <v>108</v>
      </c>
      <c r="B78" s="14" t="s">
        <v>109</v>
      </c>
      <c r="C78" s="8" t="s">
        <v>8</v>
      </c>
      <c r="D78" s="27"/>
      <c r="E78" s="27"/>
      <c r="F78" s="27"/>
      <c r="G78" s="27"/>
      <c r="H78" s="27"/>
      <c r="I78" s="27"/>
      <c r="J78" s="27"/>
      <c r="K78" s="27"/>
      <c r="L78" s="27"/>
    </row>
    <row r="79" spans="1:12" ht="12.75">
      <c r="A79" s="19" t="s">
        <v>110</v>
      </c>
      <c r="B79" s="14" t="s">
        <v>44</v>
      </c>
      <c r="C79" s="8" t="s">
        <v>8</v>
      </c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12.75">
      <c r="A80" s="19" t="s">
        <v>111</v>
      </c>
      <c r="B80" s="14" t="s">
        <v>112</v>
      </c>
      <c r="C80" s="8" t="s">
        <v>8</v>
      </c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12.75">
      <c r="A81" s="19" t="s">
        <v>113</v>
      </c>
      <c r="B81" s="14" t="s">
        <v>114</v>
      </c>
      <c r="C81" s="8" t="s">
        <v>8</v>
      </c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2.75">
      <c r="A82" s="19" t="s">
        <v>115</v>
      </c>
      <c r="B82" s="14" t="s">
        <v>116</v>
      </c>
      <c r="C82" s="8" t="s">
        <v>8</v>
      </c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2.75">
      <c r="A83" s="19" t="s">
        <v>117</v>
      </c>
      <c r="B83" s="14" t="s">
        <v>118</v>
      </c>
      <c r="C83" s="8" t="s">
        <v>8</v>
      </c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2.75">
      <c r="A84" s="19" t="s">
        <v>119</v>
      </c>
      <c r="B84" s="14" t="s">
        <v>120</v>
      </c>
      <c r="C84" s="8" t="s">
        <v>8</v>
      </c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>
      <c r="A85" s="19" t="s">
        <v>121</v>
      </c>
      <c r="B85" s="14" t="s">
        <v>122</v>
      </c>
      <c r="C85" s="8" t="s">
        <v>8</v>
      </c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2.75">
      <c r="A86" s="19" t="s">
        <v>123</v>
      </c>
      <c r="B86" s="14" t="s">
        <v>124</v>
      </c>
      <c r="C86" s="8" t="s">
        <v>8</v>
      </c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19" t="s">
        <v>125</v>
      </c>
      <c r="B87" s="20" t="s">
        <v>126</v>
      </c>
      <c r="C87" s="8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19" t="s">
        <v>127</v>
      </c>
      <c r="B88" s="20" t="s">
        <v>128</v>
      </c>
      <c r="C88" s="8" t="s">
        <v>8</v>
      </c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2.75">
      <c r="A89" s="19" t="s">
        <v>129</v>
      </c>
      <c r="B89" s="20" t="s">
        <v>130</v>
      </c>
      <c r="C89" s="8" t="s">
        <v>8</v>
      </c>
      <c r="D89" s="27"/>
      <c r="E89" s="27"/>
      <c r="F89" s="27"/>
      <c r="G89" s="27"/>
      <c r="H89" s="27"/>
      <c r="I89" s="27"/>
      <c r="J89" s="27"/>
      <c r="K89" s="27"/>
      <c r="L89" s="27"/>
    </row>
    <row r="90" spans="1:12" s="2" customFormat="1" ht="12.75">
      <c r="A90" s="19" t="s">
        <v>127</v>
      </c>
      <c r="B90" s="20" t="s">
        <v>131</v>
      </c>
      <c r="C90" s="8" t="s">
        <v>8</v>
      </c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3" t="s">
        <v>132</v>
      </c>
      <c r="B91" s="20" t="s">
        <v>133</v>
      </c>
      <c r="C91" s="8" t="s">
        <v>8</v>
      </c>
      <c r="D91" s="28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13" t="s">
        <v>129</v>
      </c>
      <c r="B92" s="20" t="s">
        <v>134</v>
      </c>
      <c r="C92" s="8" t="s">
        <v>135</v>
      </c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2.75">
      <c r="A93" s="121" t="s">
        <v>132</v>
      </c>
      <c r="B93" s="122" t="s">
        <v>136</v>
      </c>
      <c r="C93" s="8" t="s">
        <v>8</v>
      </c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2.75">
      <c r="A94" s="121"/>
      <c r="B94" s="122"/>
      <c r="C94" s="8" t="s">
        <v>137</v>
      </c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24">
      <c r="A95" s="13" t="s">
        <v>132</v>
      </c>
      <c r="B95" s="20" t="s">
        <v>138</v>
      </c>
      <c r="C95" s="22" t="s">
        <v>139</v>
      </c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3.5">
      <c r="A96" s="9"/>
      <c r="B96" s="33" t="s">
        <v>146</v>
      </c>
      <c r="C96" s="18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30.75">
      <c r="A97" s="9">
        <v>7</v>
      </c>
      <c r="B97" s="29" t="s">
        <v>147</v>
      </c>
      <c r="C97" s="30" t="s">
        <v>148</v>
      </c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9"/>
      <c r="B98" s="31" t="s">
        <v>149</v>
      </c>
      <c r="C98" s="32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9" t="s">
        <v>163</v>
      </c>
      <c r="B99" s="29" t="s">
        <v>150</v>
      </c>
      <c r="C99" s="30" t="s">
        <v>151</v>
      </c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9" t="s">
        <v>164</v>
      </c>
      <c r="B100" s="29" t="s">
        <v>152</v>
      </c>
      <c r="C100" s="30" t="s">
        <v>151</v>
      </c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9">
        <v>8</v>
      </c>
      <c r="B101" s="29" t="s">
        <v>153</v>
      </c>
      <c r="C101" s="30" t="s">
        <v>22</v>
      </c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ht="15">
      <c r="A102" s="9" t="s">
        <v>165</v>
      </c>
      <c r="B102" s="29" t="s">
        <v>154</v>
      </c>
      <c r="C102" s="30" t="s">
        <v>151</v>
      </c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5">
      <c r="A103" s="9" t="s">
        <v>166</v>
      </c>
      <c r="B103" s="29" t="s">
        <v>155</v>
      </c>
      <c r="C103" s="30" t="s">
        <v>151</v>
      </c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30.75">
      <c r="A104" s="9">
        <v>9</v>
      </c>
      <c r="B104" s="29" t="s">
        <v>156</v>
      </c>
      <c r="C104" s="30" t="s">
        <v>157</v>
      </c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ht="15">
      <c r="A105" s="9"/>
      <c r="B105" s="29" t="s">
        <v>158</v>
      </c>
      <c r="C105" s="30" t="s">
        <v>151</v>
      </c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ht="30.75">
      <c r="A106" s="9"/>
      <c r="B106" s="29" t="s">
        <v>159</v>
      </c>
      <c r="C106" s="30" t="s">
        <v>151</v>
      </c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ht="15">
      <c r="A107" s="9"/>
      <c r="B107" s="29" t="s">
        <v>160</v>
      </c>
      <c r="C107" s="30" t="s">
        <v>151</v>
      </c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5">
      <c r="A108" s="9"/>
      <c r="B108" s="29" t="s">
        <v>161</v>
      </c>
      <c r="C108" s="30" t="s">
        <v>151</v>
      </c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5">
      <c r="A109" s="9"/>
      <c r="B109" s="29" t="s">
        <v>162</v>
      </c>
      <c r="C109" s="30" t="s">
        <v>151</v>
      </c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2.75">
      <c r="A110" s="9"/>
      <c r="B110" s="12"/>
      <c r="C110" s="12"/>
      <c r="D110" s="27"/>
      <c r="E110" s="27"/>
      <c r="F110" s="27"/>
      <c r="G110" s="27"/>
      <c r="H110" s="27"/>
      <c r="I110" s="27"/>
      <c r="J110" s="27"/>
      <c r="K110" s="27"/>
      <c r="L110" s="27"/>
    </row>
  </sheetData>
  <sheetProtection selectLockedCells="1" selectUnlockedCells="1"/>
  <autoFilter ref="A18:C95"/>
  <mergeCells count="10">
    <mergeCell ref="A93:A94"/>
    <mergeCell ref="B93:B94"/>
    <mergeCell ref="A11:G11"/>
    <mergeCell ref="A16:A17"/>
    <mergeCell ref="B16:B17"/>
    <mergeCell ref="C16:C17"/>
    <mergeCell ref="D16:D17"/>
    <mergeCell ref="E16:E17"/>
    <mergeCell ref="F16:F17"/>
    <mergeCell ref="G16:L16"/>
  </mergeCells>
  <printOptions/>
  <pageMargins left="0.15748031496062992" right="0.15748031496062992" top="0.1968503937007874" bottom="0.2362204724409449" header="0.2362204724409449" footer="0.2755905511811024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80" zoomScalePageLayoutView="0" workbookViewId="0" topLeftCell="A1">
      <selection activeCell="E70" sqref="E70"/>
    </sheetView>
  </sheetViews>
  <sheetFormatPr defaultColWidth="9.00390625" defaultRowHeight="12.75"/>
  <cols>
    <col min="1" max="1" width="7.8515625" style="36" customWidth="1"/>
    <col min="2" max="2" width="44.8515625" style="37" customWidth="1"/>
    <col min="3" max="3" width="11.28125" style="37" customWidth="1"/>
    <col min="4" max="4" width="14.8515625" style="38" customWidth="1"/>
    <col min="5" max="5" width="15.421875" style="38" customWidth="1"/>
    <col min="6" max="6" width="9.140625" style="38" customWidth="1"/>
    <col min="7" max="7" width="30.28125" style="38" customWidth="1"/>
    <col min="8" max="8" width="17.28125" style="38" customWidth="1"/>
    <col min="9" max="16384" width="9.00390625" style="38" customWidth="1"/>
  </cols>
  <sheetData>
    <row r="1" spans="5:7" ht="13.5">
      <c r="E1" s="132" t="s">
        <v>267</v>
      </c>
      <c r="F1" s="132"/>
      <c r="G1" s="132"/>
    </row>
    <row r="2" spans="1:7" ht="13.5" customHeight="1">
      <c r="A2" s="131" t="s">
        <v>278</v>
      </c>
      <c r="B2" s="131"/>
      <c r="C2" s="131"/>
      <c r="D2" s="131"/>
      <c r="E2" s="132" t="s">
        <v>283</v>
      </c>
      <c r="F2" s="132"/>
      <c r="G2" s="132"/>
    </row>
    <row r="3" spans="1:7" ht="13.5" customHeight="1">
      <c r="A3" s="131" t="s">
        <v>279</v>
      </c>
      <c r="B3" s="131"/>
      <c r="C3" s="131"/>
      <c r="D3" s="131"/>
      <c r="E3" s="132" t="s">
        <v>284</v>
      </c>
      <c r="F3" s="132"/>
      <c r="G3" s="132"/>
    </row>
    <row r="4" spans="1:7" ht="13.5" customHeight="1">
      <c r="A4" s="131" t="s">
        <v>280</v>
      </c>
      <c r="B4" s="131"/>
      <c r="C4" s="131"/>
      <c r="D4" s="76"/>
      <c r="E4" s="132" t="s">
        <v>285</v>
      </c>
      <c r="F4" s="132"/>
      <c r="G4" s="132"/>
    </row>
    <row r="5" spans="1:7" ht="13.5">
      <c r="A5" s="131" t="s">
        <v>281</v>
      </c>
      <c r="B5" s="131"/>
      <c r="C5" s="86"/>
      <c r="D5" s="76"/>
      <c r="G5" s="113"/>
    </row>
    <row r="6" spans="1:7" ht="13.5">
      <c r="A6" s="131" t="s">
        <v>282</v>
      </c>
      <c r="B6" s="131"/>
      <c r="C6" s="86"/>
      <c r="D6" s="76"/>
      <c r="G6" s="113"/>
    </row>
    <row r="7" spans="1:7" ht="13.5">
      <c r="A7" s="39"/>
      <c r="B7" s="39"/>
      <c r="C7" s="39"/>
      <c r="G7" s="113"/>
    </row>
    <row r="8" spans="1:7" ht="16.5" customHeight="1">
      <c r="A8" s="134" t="s">
        <v>268</v>
      </c>
      <c r="B8" s="134"/>
      <c r="C8" s="134"/>
      <c r="D8" s="134"/>
      <c r="E8" s="134"/>
      <c r="F8" s="134"/>
      <c r="G8" s="134"/>
    </row>
    <row r="9" spans="1:7" ht="13.5" customHeight="1">
      <c r="A9" s="134" t="s">
        <v>271</v>
      </c>
      <c r="B9" s="134"/>
      <c r="C9" s="134"/>
      <c r="D9" s="134"/>
      <c r="E9" s="134"/>
      <c r="F9" s="134"/>
      <c r="G9" s="134"/>
    </row>
    <row r="10" spans="1:3" ht="13.5">
      <c r="A10" s="39"/>
      <c r="B10" s="39"/>
      <c r="C10" s="39"/>
    </row>
    <row r="11" spans="1:7" s="42" customFormat="1" ht="66.75" customHeight="1">
      <c r="A11" s="135" t="s">
        <v>1</v>
      </c>
      <c r="B11" s="137" t="s">
        <v>2</v>
      </c>
      <c r="C11" s="139" t="s">
        <v>3</v>
      </c>
      <c r="D11" s="133" t="s">
        <v>276</v>
      </c>
      <c r="E11" s="137" t="s">
        <v>277</v>
      </c>
      <c r="F11" s="133" t="s">
        <v>241</v>
      </c>
      <c r="G11" s="133" t="s">
        <v>247</v>
      </c>
    </row>
    <row r="12" spans="1:7" s="42" customFormat="1" ht="55.5" customHeight="1">
      <c r="A12" s="136"/>
      <c r="B12" s="138"/>
      <c r="C12" s="139"/>
      <c r="D12" s="133"/>
      <c r="E12" s="138"/>
      <c r="F12" s="133"/>
      <c r="G12" s="133"/>
    </row>
    <row r="13" spans="1:7" ht="23.25" customHeight="1">
      <c r="A13" s="44">
        <v>1</v>
      </c>
      <c r="B13" s="45">
        <v>2</v>
      </c>
      <c r="C13" s="44">
        <v>3</v>
      </c>
      <c r="D13" s="45">
        <v>4</v>
      </c>
      <c r="E13" s="45">
        <v>6</v>
      </c>
      <c r="F13" s="45">
        <v>7</v>
      </c>
      <c r="G13" s="45">
        <v>8</v>
      </c>
    </row>
    <row r="14" spans="1:7" s="42" customFormat="1" ht="13.5">
      <c r="A14" s="41">
        <v>1</v>
      </c>
      <c r="B14" s="46" t="s">
        <v>7</v>
      </c>
      <c r="C14" s="40" t="s">
        <v>157</v>
      </c>
      <c r="D14" s="48">
        <f>D15</f>
        <v>1372.9</v>
      </c>
      <c r="E14" s="48">
        <f>E15</f>
        <v>412.73752</v>
      </c>
      <c r="F14" s="48">
        <v>-60.16816058675931</v>
      </c>
      <c r="G14" s="70"/>
    </row>
    <row r="15" spans="1:7" ht="13.5">
      <c r="A15" s="45" t="s">
        <v>9</v>
      </c>
      <c r="B15" s="50" t="s">
        <v>204</v>
      </c>
      <c r="C15" s="44" t="s">
        <v>157</v>
      </c>
      <c r="D15" s="60">
        <v>1372.9</v>
      </c>
      <c r="E15" s="60">
        <v>412.73752</v>
      </c>
      <c r="F15" s="60">
        <v>-60.16816058675931</v>
      </c>
      <c r="G15" s="53"/>
    </row>
    <row r="16" spans="1:7" ht="32.25" customHeight="1">
      <c r="A16" s="49">
        <v>2</v>
      </c>
      <c r="B16" s="33" t="s">
        <v>31</v>
      </c>
      <c r="C16" s="40" t="s">
        <v>157</v>
      </c>
      <c r="D16" s="48">
        <f>D17+D18</f>
        <v>42318.80835</v>
      </c>
      <c r="E16" s="48">
        <f>E17+E18</f>
        <v>22339.9668292</v>
      </c>
      <c r="F16" s="48">
        <v>5.579375697141998</v>
      </c>
      <c r="G16" s="63" t="s">
        <v>248</v>
      </c>
    </row>
    <row r="17" spans="1:7" ht="13.5">
      <c r="A17" s="45"/>
      <c r="B17" s="50" t="s">
        <v>142</v>
      </c>
      <c r="C17" s="44" t="s">
        <v>157</v>
      </c>
      <c r="D17" s="60">
        <v>38506.65</v>
      </c>
      <c r="E17" s="117">
        <v>20215.986</v>
      </c>
      <c r="F17" s="60">
        <v>4.999972731982652</v>
      </c>
      <c r="G17" s="108"/>
    </row>
    <row r="18" spans="1:7" ht="13.5">
      <c r="A18" s="45"/>
      <c r="B18" s="87" t="s">
        <v>273</v>
      </c>
      <c r="C18" s="44" t="s">
        <v>157</v>
      </c>
      <c r="D18" s="60">
        <f>D19+D20+D21</f>
        <v>3812.15835</v>
      </c>
      <c r="E18" s="60">
        <f>E19+E20+E21</f>
        <v>2123.9808292</v>
      </c>
      <c r="F18" s="60"/>
      <c r="G18" s="108"/>
    </row>
    <row r="19" spans="1:7" ht="13.5">
      <c r="A19" s="45"/>
      <c r="B19" s="87" t="s">
        <v>35</v>
      </c>
      <c r="C19" s="44" t="s">
        <v>157</v>
      </c>
      <c r="D19" s="117">
        <f>D17*0.9*0.06</f>
        <v>2079.3591</v>
      </c>
      <c r="E19" s="117">
        <f>1052.079383</f>
        <v>1052.079383</v>
      </c>
      <c r="F19" s="60"/>
      <c r="G19" s="108"/>
    </row>
    <row r="20" spans="1:7" ht="13.5">
      <c r="A20" s="45" t="s">
        <v>34</v>
      </c>
      <c r="B20" s="87" t="s">
        <v>274</v>
      </c>
      <c r="C20" s="44" t="s">
        <v>157</v>
      </c>
      <c r="D20" s="117">
        <f>D17*0.9*0.035</f>
        <v>1212.959475</v>
      </c>
      <c r="E20" s="117">
        <f>626.0356062</f>
        <v>626.0356062</v>
      </c>
      <c r="F20" s="60">
        <v>3.2244883861433067</v>
      </c>
      <c r="G20" s="108"/>
    </row>
    <row r="21" spans="1:7" ht="13.5">
      <c r="A21" s="51" t="s">
        <v>264</v>
      </c>
      <c r="B21" s="87" t="s">
        <v>263</v>
      </c>
      <c r="C21" s="44" t="s">
        <v>157</v>
      </c>
      <c r="D21" s="117">
        <f>D17*0.9*0.015</f>
        <v>519.839775</v>
      </c>
      <c r="E21" s="117">
        <v>445.86584</v>
      </c>
      <c r="F21" s="60">
        <v>71.53971721382803</v>
      </c>
      <c r="G21" s="108"/>
    </row>
    <row r="22" spans="1:7" ht="13.5">
      <c r="A22" s="41">
        <v>3</v>
      </c>
      <c r="B22" s="33" t="s">
        <v>36</v>
      </c>
      <c r="C22" s="40" t="s">
        <v>157</v>
      </c>
      <c r="D22" s="48">
        <v>504.83</v>
      </c>
      <c r="E22" s="48">
        <v>663.15524</v>
      </c>
      <c r="F22" s="48">
        <v>125.8010963941571</v>
      </c>
      <c r="G22" s="108"/>
    </row>
    <row r="23" spans="1:7" s="42" customFormat="1" ht="13.5">
      <c r="A23" s="41">
        <v>4</v>
      </c>
      <c r="B23" s="46" t="s">
        <v>205</v>
      </c>
      <c r="C23" s="40" t="s">
        <v>157</v>
      </c>
      <c r="D23" s="48">
        <f>SUM(D24:D29)</f>
        <v>939105.78</v>
      </c>
      <c r="E23" s="48">
        <f>SUM(E24:E29)</f>
        <v>395643.16274</v>
      </c>
      <c r="F23" s="48">
        <v>-24.3137366931862</v>
      </c>
      <c r="G23" s="57"/>
    </row>
    <row r="24" spans="1:7" ht="39" customHeight="1">
      <c r="A24" s="51" t="s">
        <v>198</v>
      </c>
      <c r="B24" s="50" t="s">
        <v>106</v>
      </c>
      <c r="C24" s="44" t="s">
        <v>157</v>
      </c>
      <c r="D24" s="64">
        <v>386.98</v>
      </c>
      <c r="E24" s="117">
        <f>77.6865+26.63393+2.88006</f>
        <v>107.20048999999999</v>
      </c>
      <c r="F24" s="60">
        <v>-44.5963667372991</v>
      </c>
      <c r="G24" s="62" t="s">
        <v>249</v>
      </c>
    </row>
    <row r="25" spans="1:7" ht="26.25">
      <c r="A25" s="51" t="s">
        <v>199</v>
      </c>
      <c r="B25" s="65" t="s">
        <v>179</v>
      </c>
      <c r="C25" s="44" t="s">
        <v>157</v>
      </c>
      <c r="D25" s="64">
        <v>36.58</v>
      </c>
      <c r="E25" s="66">
        <v>0</v>
      </c>
      <c r="F25" s="60">
        <v>-100</v>
      </c>
      <c r="G25" s="62"/>
    </row>
    <row r="26" spans="1:7" ht="42" customHeight="1">
      <c r="A26" s="51" t="s">
        <v>200</v>
      </c>
      <c r="B26" s="54" t="s">
        <v>206</v>
      </c>
      <c r="C26" s="44" t="s">
        <v>157</v>
      </c>
      <c r="D26" s="64">
        <v>936593.77</v>
      </c>
      <c r="E26" s="117">
        <v>394060.28854</v>
      </c>
      <c r="F26" s="60">
        <v>-24.434977170217238</v>
      </c>
      <c r="G26" s="61"/>
    </row>
    <row r="27" spans="1:7" ht="45" customHeight="1">
      <c r="A27" s="51" t="s">
        <v>201</v>
      </c>
      <c r="B27" s="54" t="s">
        <v>207</v>
      </c>
      <c r="C27" s="44" t="s">
        <v>157</v>
      </c>
      <c r="D27" s="64">
        <v>1240.47</v>
      </c>
      <c r="E27" s="117">
        <v>672.69643</v>
      </c>
      <c r="F27" s="60">
        <v>8.458314993510513</v>
      </c>
      <c r="G27" s="61" t="s">
        <v>251</v>
      </c>
    </row>
    <row r="28" spans="1:7" ht="52.5">
      <c r="A28" s="51" t="s">
        <v>202</v>
      </c>
      <c r="B28" s="50" t="s">
        <v>208</v>
      </c>
      <c r="C28" s="44" t="s">
        <v>157</v>
      </c>
      <c r="D28" s="64">
        <v>168.53</v>
      </c>
      <c r="E28" s="117"/>
      <c r="F28" s="60">
        <v>-100</v>
      </c>
      <c r="G28" s="63" t="s">
        <v>252</v>
      </c>
    </row>
    <row r="29" spans="1:7" ht="26.25">
      <c r="A29" s="51" t="s">
        <v>203</v>
      </c>
      <c r="B29" s="50" t="s">
        <v>209</v>
      </c>
      <c r="C29" s="44" t="s">
        <v>157</v>
      </c>
      <c r="D29" s="64">
        <v>679.45</v>
      </c>
      <c r="E29" s="117">
        <f>709.15113+93.82615</f>
        <v>802.97728</v>
      </c>
      <c r="F29" s="60">
        <v>136.36096254323346</v>
      </c>
      <c r="G29" s="61" t="s">
        <v>253</v>
      </c>
    </row>
    <row r="30" spans="1:7" s="42" customFormat="1" ht="13.5">
      <c r="A30" s="41">
        <v>5</v>
      </c>
      <c r="B30" s="46" t="s">
        <v>42</v>
      </c>
      <c r="C30" s="40" t="s">
        <v>157</v>
      </c>
      <c r="D30" s="48">
        <f>SUM(D31:D32)</f>
        <v>669.71</v>
      </c>
      <c r="E30" s="48">
        <f>SUM(E31:E32)</f>
        <v>776.74554</v>
      </c>
      <c r="F30" s="48">
        <v>113.8027910817506</v>
      </c>
      <c r="G30" s="57"/>
    </row>
    <row r="31" spans="1:7" ht="13.5">
      <c r="A31" s="45" t="s">
        <v>43</v>
      </c>
      <c r="B31" s="72" t="s">
        <v>210</v>
      </c>
      <c r="C31" s="44" t="s">
        <v>157</v>
      </c>
      <c r="D31" s="60">
        <v>161.01</v>
      </c>
      <c r="E31" s="117">
        <f>43.51804</f>
        <v>43.51804</v>
      </c>
      <c r="F31" s="60">
        <v>-60.05687012391005</v>
      </c>
      <c r="G31" s="62" t="s">
        <v>254</v>
      </c>
    </row>
    <row r="32" spans="1:7" ht="13.5">
      <c r="A32" s="51" t="s">
        <v>45</v>
      </c>
      <c r="B32" s="72" t="s">
        <v>211</v>
      </c>
      <c r="C32" s="44" t="s">
        <v>157</v>
      </c>
      <c r="D32" s="60">
        <v>508.7</v>
      </c>
      <c r="E32" s="117">
        <f>14.85523+718.37227</f>
        <v>733.2275</v>
      </c>
      <c r="F32" s="60">
        <v>188.27501474346371</v>
      </c>
      <c r="G32" s="62"/>
    </row>
    <row r="33" spans="1:7" ht="13.5">
      <c r="A33" s="49" t="s">
        <v>259</v>
      </c>
      <c r="B33" s="52" t="s">
        <v>212</v>
      </c>
      <c r="C33" s="40" t="s">
        <v>157</v>
      </c>
      <c r="D33" s="48">
        <f>D14+D16+D22+D23+D30</f>
        <v>983972.02835</v>
      </c>
      <c r="E33" s="48">
        <f>E14+E16+E22+E23+E30</f>
        <v>419835.7678692</v>
      </c>
      <c r="F33" s="48">
        <v>-23.0497317541883</v>
      </c>
      <c r="G33" s="108"/>
    </row>
    <row r="34" spans="1:7" ht="13.5">
      <c r="A34" s="49" t="s">
        <v>127</v>
      </c>
      <c r="B34" s="52" t="s">
        <v>261</v>
      </c>
      <c r="C34" s="40" t="s">
        <v>157</v>
      </c>
      <c r="D34" s="60"/>
      <c r="E34" s="64">
        <v>236791.221</v>
      </c>
      <c r="F34" s="48"/>
      <c r="G34" s="108"/>
    </row>
    <row r="35" spans="1:7" ht="13.5">
      <c r="A35" s="49" t="s">
        <v>129</v>
      </c>
      <c r="B35" s="52" t="s">
        <v>133</v>
      </c>
      <c r="C35" s="40" t="s">
        <v>157</v>
      </c>
      <c r="D35" s="59">
        <f>D33</f>
        <v>983972.02835</v>
      </c>
      <c r="E35" s="59">
        <f>E33+E34</f>
        <v>656626.9888692</v>
      </c>
      <c r="F35" s="48">
        <v>20.3509248089278</v>
      </c>
      <c r="G35" s="108"/>
    </row>
    <row r="36" spans="1:7" s="37" customFormat="1" ht="30" customHeight="1">
      <c r="A36" s="43" t="s">
        <v>132</v>
      </c>
      <c r="B36" s="52" t="s">
        <v>213</v>
      </c>
      <c r="C36" s="40" t="s">
        <v>235</v>
      </c>
      <c r="D36" s="48">
        <v>542418</v>
      </c>
      <c r="E36" s="48">
        <v>244650.295</v>
      </c>
      <c r="F36" s="48">
        <v>-17.312395859034112</v>
      </c>
      <c r="G36" s="62"/>
    </row>
    <row r="37" spans="1:7" ht="13.5">
      <c r="A37" s="43" t="s">
        <v>258</v>
      </c>
      <c r="B37" s="57" t="s">
        <v>138</v>
      </c>
      <c r="C37" s="58" t="s">
        <v>236</v>
      </c>
      <c r="D37" s="69">
        <f>D33/D36*1000</f>
        <v>1814.0475211921434</v>
      </c>
      <c r="E37" s="60">
        <f>E35/E36*1000</f>
        <v>2683.9411285778338</v>
      </c>
      <c r="F37" s="48">
        <v>45.54893210323695</v>
      </c>
      <c r="G37" s="53"/>
    </row>
    <row r="38" spans="1:4" ht="13.5" hidden="1">
      <c r="A38" s="45"/>
      <c r="B38" s="33" t="s">
        <v>146</v>
      </c>
      <c r="C38" s="33"/>
      <c r="D38" s="53"/>
    </row>
    <row r="39" spans="1:4" ht="13.5" hidden="1">
      <c r="A39" s="45">
        <v>8</v>
      </c>
      <c r="B39" s="55" t="s">
        <v>147</v>
      </c>
      <c r="C39" s="45" t="s">
        <v>148</v>
      </c>
      <c r="D39" s="53"/>
    </row>
    <row r="40" spans="1:4" ht="13.5" hidden="1">
      <c r="A40" s="45"/>
      <c r="B40" s="33" t="s">
        <v>149</v>
      </c>
      <c r="C40" s="41"/>
      <c r="D40" s="53"/>
    </row>
    <row r="41" spans="1:4" ht="13.5" hidden="1">
      <c r="A41" s="51" t="s">
        <v>190</v>
      </c>
      <c r="B41" s="55" t="s">
        <v>216</v>
      </c>
      <c r="C41" s="45" t="s">
        <v>151</v>
      </c>
      <c r="D41" s="53">
        <v>61</v>
      </c>
    </row>
    <row r="42" spans="1:4" ht="13.5" hidden="1">
      <c r="A42" s="51" t="s">
        <v>192</v>
      </c>
      <c r="B42" s="55" t="s">
        <v>153</v>
      </c>
      <c r="C42" s="45" t="s">
        <v>22</v>
      </c>
      <c r="D42" s="53"/>
    </row>
    <row r="43" spans="1:4" ht="13.5" hidden="1">
      <c r="A43" s="51" t="s">
        <v>193</v>
      </c>
      <c r="B43" s="55" t="s">
        <v>216</v>
      </c>
      <c r="C43" s="45" t="s">
        <v>151</v>
      </c>
      <c r="D43" s="53"/>
    </row>
    <row r="44" spans="1:4" ht="13.5" hidden="1">
      <c r="A44" s="45"/>
      <c r="B44" s="55"/>
      <c r="C44" s="55"/>
      <c r="D44" s="53"/>
    </row>
    <row r="45" spans="1:3" ht="13.5" hidden="1">
      <c r="A45" s="56"/>
      <c r="B45" s="47"/>
      <c r="C45" s="47"/>
    </row>
    <row r="46" spans="1:3" ht="13.5">
      <c r="A46" s="56"/>
      <c r="B46" s="47"/>
      <c r="C46" s="47"/>
    </row>
    <row r="47" spans="1:3" ht="13.5">
      <c r="A47" s="56"/>
      <c r="B47" s="47"/>
      <c r="C47" s="47"/>
    </row>
    <row r="48" spans="1:4" ht="13.5">
      <c r="A48" s="56"/>
      <c r="B48" s="47" t="s">
        <v>289</v>
      </c>
      <c r="C48" s="47"/>
      <c r="D48" s="56" t="s">
        <v>290</v>
      </c>
    </row>
    <row r="49" spans="1:4" ht="13.5">
      <c r="A49" s="56"/>
      <c r="B49" s="47"/>
      <c r="C49" s="47"/>
      <c r="D49" s="47"/>
    </row>
    <row r="50" spans="1:4" ht="13.5" customHeight="1">
      <c r="A50" s="56"/>
      <c r="B50" s="47" t="s">
        <v>214</v>
      </c>
      <c r="C50" s="47"/>
      <c r="D50" s="56" t="s">
        <v>291</v>
      </c>
    </row>
    <row r="51" spans="1:4" ht="13.5">
      <c r="A51" s="56"/>
      <c r="B51" s="47"/>
      <c r="C51" s="47"/>
      <c r="D51" s="47"/>
    </row>
    <row r="52" spans="1:5" ht="13.5">
      <c r="A52" s="56"/>
      <c r="B52" s="47"/>
      <c r="C52" s="47"/>
      <c r="E52" s="115"/>
    </row>
    <row r="53" spans="1:3" ht="13.5">
      <c r="A53" s="56"/>
      <c r="B53" s="47"/>
      <c r="C53" s="47"/>
    </row>
    <row r="54" spans="1:3" ht="13.5">
      <c r="A54" s="56"/>
      <c r="B54" s="47"/>
      <c r="C54" s="47"/>
    </row>
    <row r="55" spans="1:3" ht="13.5">
      <c r="A55" s="56"/>
      <c r="B55" s="47"/>
      <c r="C55" s="47"/>
    </row>
  </sheetData>
  <sheetProtection selectLockedCells="1" selectUnlockedCells="1"/>
  <autoFilter ref="A13:C37"/>
  <mergeCells count="18">
    <mergeCell ref="F11:F12"/>
    <mergeCell ref="A5:B5"/>
    <mergeCell ref="A6:B6"/>
    <mergeCell ref="G11:G12"/>
    <mergeCell ref="A8:G8"/>
    <mergeCell ref="A9:G9"/>
    <mergeCell ref="D11:D12"/>
    <mergeCell ref="A11:A12"/>
    <mergeCell ref="B11:B12"/>
    <mergeCell ref="C11:C12"/>
    <mergeCell ref="E11:E12"/>
    <mergeCell ref="A2:D2"/>
    <mergeCell ref="E1:G1"/>
    <mergeCell ref="E2:G2"/>
    <mergeCell ref="E3:G3"/>
    <mergeCell ref="E4:G4"/>
    <mergeCell ref="A3:D3"/>
    <mergeCell ref="A4:C4"/>
  </mergeCells>
  <printOptions/>
  <pageMargins left="0.5118110236220472" right="0.15748031496062992" top="0.5511811023622047" bottom="0.2362204724409449" header="0.5511811023622047" footer="0.275590551181102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5"/>
  <sheetViews>
    <sheetView zoomScaleSheetLayoutView="80" workbookViewId="0" topLeftCell="A10">
      <selection activeCell="G97" sqref="G97"/>
    </sheetView>
  </sheetViews>
  <sheetFormatPr defaultColWidth="9.00390625" defaultRowHeight="12.75"/>
  <cols>
    <col min="1" max="1" width="7.8515625" style="79" customWidth="1"/>
    <col min="2" max="2" width="43.7109375" style="80" customWidth="1"/>
    <col min="3" max="3" width="11.7109375" style="80" customWidth="1"/>
    <col min="4" max="4" width="17.421875" style="81" customWidth="1"/>
    <col min="5" max="5" width="13.57421875" style="81" hidden="1" customWidth="1"/>
    <col min="6" max="6" width="17.140625" style="81" customWidth="1"/>
    <col min="7" max="7" width="15.00390625" style="81" customWidth="1"/>
    <col min="8" max="8" width="31.00390625" style="81" customWidth="1"/>
    <col min="9" max="9" width="13.140625" style="81" customWidth="1"/>
    <col min="10" max="10" width="9.140625" style="81" customWidth="1"/>
    <col min="11" max="11" width="12.28125" style="81" bestFit="1" customWidth="1"/>
    <col min="12" max="16384" width="9.00390625" style="81" customWidth="1"/>
  </cols>
  <sheetData>
    <row r="1" ht="13.5" hidden="1"/>
    <row r="2" spans="6:8" ht="13.5" customHeight="1" hidden="1">
      <c r="F2" s="82"/>
      <c r="H2" s="82" t="s">
        <v>255</v>
      </c>
    </row>
    <row r="3" spans="6:8" ht="13.5" customHeight="1" hidden="1">
      <c r="F3" s="82"/>
      <c r="H3" s="82" t="s">
        <v>242</v>
      </c>
    </row>
    <row r="4" spans="6:8" ht="13.5" customHeight="1" hidden="1">
      <c r="F4" s="82"/>
      <c r="H4" s="82" t="s">
        <v>243</v>
      </c>
    </row>
    <row r="5" spans="6:8" ht="13.5" customHeight="1" hidden="1">
      <c r="F5" s="82"/>
      <c r="H5" s="82" t="s">
        <v>256</v>
      </c>
    </row>
    <row r="6" spans="6:8" ht="13.5" customHeight="1" hidden="1">
      <c r="F6" s="82"/>
      <c r="H6" s="82" t="s">
        <v>257</v>
      </c>
    </row>
    <row r="7" spans="6:8" ht="13.5" customHeight="1" hidden="1">
      <c r="F7" s="82"/>
      <c r="H7" s="82" t="s">
        <v>244</v>
      </c>
    </row>
    <row r="8" spans="6:8" ht="13.5" customHeight="1" hidden="1">
      <c r="F8" s="82"/>
      <c r="H8" s="82" t="s">
        <v>245</v>
      </c>
    </row>
    <row r="9" ht="13.5" hidden="1"/>
    <row r="10" spans="6:8" ht="13.5" customHeight="1">
      <c r="F10" s="132" t="s">
        <v>267</v>
      </c>
      <c r="G10" s="132"/>
      <c r="H10" s="132"/>
    </row>
    <row r="11" spans="6:8" ht="13.5" customHeight="1">
      <c r="F11" s="132" t="s">
        <v>283</v>
      </c>
      <c r="G11" s="132"/>
      <c r="H11" s="132"/>
    </row>
    <row r="12" spans="1:8" ht="13.5" customHeight="1">
      <c r="A12" s="131" t="s">
        <v>278</v>
      </c>
      <c r="B12" s="131"/>
      <c r="C12" s="131"/>
      <c r="D12" s="131"/>
      <c r="E12" s="131"/>
      <c r="F12" s="132" t="s">
        <v>284</v>
      </c>
      <c r="G12" s="132"/>
      <c r="H12" s="132"/>
    </row>
    <row r="13" spans="1:8" ht="13.5" customHeight="1">
      <c r="A13" s="131" t="s">
        <v>279</v>
      </c>
      <c r="B13" s="131"/>
      <c r="C13" s="131"/>
      <c r="D13" s="131"/>
      <c r="E13" s="76"/>
      <c r="F13" s="132" t="s">
        <v>285</v>
      </c>
      <c r="G13" s="132"/>
      <c r="H13" s="132"/>
    </row>
    <row r="14" spans="1:8" ht="13.5">
      <c r="A14" s="131" t="s">
        <v>280</v>
      </c>
      <c r="B14" s="131"/>
      <c r="C14" s="131"/>
      <c r="D14" s="76"/>
      <c r="E14" s="76"/>
      <c r="G14" s="38"/>
      <c r="H14" s="38"/>
    </row>
    <row r="15" spans="1:5" ht="13.5">
      <c r="A15" s="131" t="s">
        <v>281</v>
      </c>
      <c r="B15" s="131"/>
      <c r="C15" s="86"/>
      <c r="D15" s="76"/>
      <c r="E15" s="76"/>
    </row>
    <row r="16" spans="1:8" ht="13.5">
      <c r="A16" s="131" t="s">
        <v>282</v>
      </c>
      <c r="B16" s="131"/>
      <c r="C16" s="86"/>
      <c r="D16" s="76"/>
      <c r="E16" s="76"/>
      <c r="G16" s="38"/>
      <c r="H16" s="38"/>
    </row>
    <row r="17" spans="1:3" ht="18" customHeight="1">
      <c r="A17" s="83"/>
      <c r="B17" s="83"/>
      <c r="C17" s="83"/>
    </row>
    <row r="18" spans="1:8" ht="18" customHeight="1">
      <c r="A18" s="143" t="s">
        <v>269</v>
      </c>
      <c r="B18" s="143"/>
      <c r="C18" s="143"/>
      <c r="D18" s="143"/>
      <c r="E18" s="143"/>
      <c r="F18" s="143"/>
      <c r="G18" s="143"/>
      <c r="H18" s="143"/>
    </row>
    <row r="19" spans="1:8" ht="13.5" customHeight="1">
      <c r="A19" s="143" t="s">
        <v>271</v>
      </c>
      <c r="B19" s="143"/>
      <c r="C19" s="143"/>
      <c r="D19" s="143"/>
      <c r="E19" s="143"/>
      <c r="F19" s="143"/>
      <c r="G19" s="143"/>
      <c r="H19" s="143"/>
    </row>
    <row r="20" spans="1:5" ht="16.5" customHeight="1">
      <c r="A20" s="83"/>
      <c r="B20" s="104"/>
      <c r="C20" s="104"/>
      <c r="D20" s="104"/>
      <c r="E20" s="104"/>
    </row>
    <row r="21" spans="1:8" s="76" customFormat="1" ht="66.75" customHeight="1">
      <c r="A21" s="144" t="s">
        <v>1</v>
      </c>
      <c r="B21" s="141" t="s">
        <v>2</v>
      </c>
      <c r="C21" s="146" t="s">
        <v>3</v>
      </c>
      <c r="D21" s="133" t="s">
        <v>276</v>
      </c>
      <c r="E21" s="116" t="s">
        <v>272</v>
      </c>
      <c r="F21" s="137" t="s">
        <v>277</v>
      </c>
      <c r="G21" s="141" t="s">
        <v>286</v>
      </c>
      <c r="H21" s="141" t="s">
        <v>247</v>
      </c>
    </row>
    <row r="22" spans="1:8" s="76" customFormat="1" ht="54" customHeight="1">
      <c r="A22" s="145"/>
      <c r="B22" s="142"/>
      <c r="C22" s="146"/>
      <c r="D22" s="133"/>
      <c r="E22" s="107" t="s">
        <v>270</v>
      </c>
      <c r="F22" s="138"/>
      <c r="G22" s="142"/>
      <c r="H22" s="142"/>
    </row>
    <row r="23" spans="1:8" ht="23.25" customHeight="1">
      <c r="A23" s="68">
        <v>1</v>
      </c>
      <c r="B23" s="84">
        <v>2</v>
      </c>
      <c r="C23" s="68">
        <v>3</v>
      </c>
      <c r="D23" s="84">
        <v>4</v>
      </c>
      <c r="E23" s="84">
        <v>5</v>
      </c>
      <c r="F23" s="84">
        <v>6</v>
      </c>
      <c r="G23" s="84">
        <v>7</v>
      </c>
      <c r="H23" s="84">
        <v>8</v>
      </c>
    </row>
    <row r="24" spans="1:8" s="86" customFormat="1" ht="30" customHeight="1">
      <c r="A24" s="107" t="s">
        <v>4</v>
      </c>
      <c r="B24" s="85" t="s">
        <v>5</v>
      </c>
      <c r="C24" s="106" t="s">
        <v>6</v>
      </c>
      <c r="D24" s="71">
        <f>D25+D35+D42+D43+D52+D63</f>
        <v>2639375.7126800003</v>
      </c>
      <c r="E24" s="71">
        <f>E25+E35+E42+E43+E52+E63</f>
        <v>1397172.0010599997</v>
      </c>
      <c r="F24" s="71">
        <f>F25+F35+F42+F43+F52+F63</f>
        <v>1005737.5806699998</v>
      </c>
      <c r="G24" s="71">
        <f aca="true" t="shared" si="0" ref="G24:G68">F24/E24*100-100</f>
        <v>-28.016194147394046</v>
      </c>
      <c r="H24" s="78"/>
    </row>
    <row r="25" spans="1:10" s="76" customFormat="1" ht="21.75" customHeight="1">
      <c r="A25" s="107">
        <v>1</v>
      </c>
      <c r="B25" s="85" t="s">
        <v>7</v>
      </c>
      <c r="C25" s="106" t="s">
        <v>6</v>
      </c>
      <c r="D25" s="71">
        <f>D26+D29+D30+D33+D34</f>
        <v>2346448.16</v>
      </c>
      <c r="E25" s="71">
        <f>E26+E29+E30+E33+E34</f>
        <v>1245738.4747199998</v>
      </c>
      <c r="F25" s="71">
        <f>F26+F29+F30+F33+F34</f>
        <v>860014.2448999999</v>
      </c>
      <c r="G25" s="71">
        <f t="shared" si="0"/>
        <v>-30.96349977523957</v>
      </c>
      <c r="H25" s="77"/>
      <c r="I25" s="119"/>
      <c r="J25" s="119"/>
    </row>
    <row r="26" spans="1:10" s="76" customFormat="1" ht="30.75" customHeight="1">
      <c r="A26" s="74" t="s">
        <v>9</v>
      </c>
      <c r="B26" s="75" t="s">
        <v>10</v>
      </c>
      <c r="C26" s="106" t="s">
        <v>6</v>
      </c>
      <c r="D26" s="71">
        <f>D27+D28</f>
        <v>243885.35</v>
      </c>
      <c r="E26" s="71">
        <f>E27+E28</f>
        <v>122541.82472</v>
      </c>
      <c r="F26" s="67">
        <v>79927.10651</v>
      </c>
      <c r="G26" s="71">
        <f t="shared" si="0"/>
        <v>-34.77565174777823</v>
      </c>
      <c r="H26" s="95" t="s">
        <v>287</v>
      </c>
      <c r="I26" s="119"/>
      <c r="J26" s="119"/>
    </row>
    <row r="27" spans="1:10" s="76" customFormat="1" ht="13.5">
      <c r="A27" s="88" t="s">
        <v>239</v>
      </c>
      <c r="B27" s="114" t="s">
        <v>217</v>
      </c>
      <c r="C27" s="68" t="s">
        <v>6</v>
      </c>
      <c r="D27" s="73">
        <v>239696.13</v>
      </c>
      <c r="E27" s="73">
        <v>120227.24</v>
      </c>
      <c r="F27" s="73">
        <v>78285.972</v>
      </c>
      <c r="G27" s="73">
        <f t="shared" si="0"/>
        <v>-34.884996112361904</v>
      </c>
      <c r="H27" s="109"/>
      <c r="I27" s="119"/>
      <c r="J27" s="119"/>
    </row>
    <row r="28" spans="1:10" s="76" customFormat="1" ht="13.5">
      <c r="A28" s="88" t="s">
        <v>240</v>
      </c>
      <c r="B28" s="114" t="s">
        <v>180</v>
      </c>
      <c r="C28" s="68" t="s">
        <v>8</v>
      </c>
      <c r="D28" s="73">
        <v>4189.22</v>
      </c>
      <c r="E28" s="73">
        <v>2314.58472</v>
      </c>
      <c r="F28" s="73">
        <v>1640.715</v>
      </c>
      <c r="G28" s="73">
        <f t="shared" si="0"/>
        <v>-29.114065870096994</v>
      </c>
      <c r="H28" s="109"/>
      <c r="I28" s="120"/>
      <c r="J28" s="119"/>
    </row>
    <row r="29" spans="1:10" s="76" customFormat="1" ht="27" customHeight="1">
      <c r="A29" s="74" t="s">
        <v>228</v>
      </c>
      <c r="B29" s="75" t="s">
        <v>16</v>
      </c>
      <c r="C29" s="106" t="s">
        <v>157</v>
      </c>
      <c r="D29" s="91">
        <v>1962951.31</v>
      </c>
      <c r="E29" s="91">
        <v>1053390.9</v>
      </c>
      <c r="F29" s="67">
        <v>664049.05068</v>
      </c>
      <c r="G29" s="71">
        <f t="shared" si="0"/>
        <v>-36.96081381754864</v>
      </c>
      <c r="H29" s="95" t="s">
        <v>287</v>
      </c>
      <c r="I29" s="120"/>
      <c r="J29" s="119"/>
    </row>
    <row r="30" spans="1:10" s="76" customFormat="1" ht="43.5" customHeight="1">
      <c r="A30" s="74" t="s">
        <v>222</v>
      </c>
      <c r="B30" s="75" t="s">
        <v>25</v>
      </c>
      <c r="C30" s="106" t="s">
        <v>157</v>
      </c>
      <c r="D30" s="111">
        <v>114046.5</v>
      </c>
      <c r="E30" s="111">
        <f>D30/2</f>
        <v>57023.25</v>
      </c>
      <c r="F30" s="111">
        <v>99289.2172</v>
      </c>
      <c r="G30" s="111">
        <f t="shared" si="0"/>
        <v>74.12058625209892</v>
      </c>
      <c r="H30" s="93"/>
      <c r="I30" s="119"/>
      <c r="J30" s="119"/>
    </row>
    <row r="31" spans="1:10" ht="13.5">
      <c r="A31" s="88" t="s">
        <v>223</v>
      </c>
      <c r="B31" s="87" t="s">
        <v>27</v>
      </c>
      <c r="C31" s="68" t="s">
        <v>28</v>
      </c>
      <c r="D31" s="73">
        <v>8043</v>
      </c>
      <c r="E31" s="73">
        <f>D31/2</f>
        <v>4021.5</v>
      </c>
      <c r="F31" s="73">
        <v>7182.523</v>
      </c>
      <c r="G31" s="73">
        <f t="shared" si="0"/>
        <v>78.60308342658215</v>
      </c>
      <c r="H31" s="110"/>
      <c r="I31" s="103"/>
      <c r="J31" s="103"/>
    </row>
    <row r="32" spans="1:8" ht="13.5">
      <c r="A32" s="88" t="s">
        <v>224</v>
      </c>
      <c r="B32" s="87" t="s">
        <v>30</v>
      </c>
      <c r="C32" s="68" t="s">
        <v>22</v>
      </c>
      <c r="D32" s="73">
        <f>D30/D31</f>
        <v>14.179597165236851</v>
      </c>
      <c r="E32" s="73">
        <f>E30/E31</f>
        <v>14.179597165236851</v>
      </c>
      <c r="F32" s="73">
        <f>F30/F31</f>
        <v>13.823724226152843</v>
      </c>
      <c r="G32" s="73">
        <f t="shared" si="0"/>
        <v>-2.509753520759233</v>
      </c>
      <c r="H32" s="110"/>
    </row>
    <row r="33" spans="1:8" s="76" customFormat="1" ht="43.5" customHeight="1">
      <c r="A33" s="74" t="s">
        <v>225</v>
      </c>
      <c r="B33" s="75" t="s">
        <v>226</v>
      </c>
      <c r="C33" s="106" t="s">
        <v>157</v>
      </c>
      <c r="D33" s="71">
        <v>17102.9</v>
      </c>
      <c r="E33" s="71">
        <f>D33/2</f>
        <v>8551.45</v>
      </c>
      <c r="F33" s="71">
        <f>16748.87051-F34</f>
        <v>13655.139910000002</v>
      </c>
      <c r="G33" s="71">
        <f t="shared" si="0"/>
        <v>59.6821581135363</v>
      </c>
      <c r="H33" s="93"/>
    </row>
    <row r="34" spans="1:8" s="76" customFormat="1" ht="13.5">
      <c r="A34" s="74" t="s">
        <v>227</v>
      </c>
      <c r="B34" s="75" t="s">
        <v>14</v>
      </c>
      <c r="C34" s="106" t="s">
        <v>157</v>
      </c>
      <c r="D34" s="71">
        <v>8462.1</v>
      </c>
      <c r="E34" s="71">
        <f>D34/2</f>
        <v>4231.05</v>
      </c>
      <c r="F34" s="118">
        <f>3093.7306</f>
        <v>3093.7306</v>
      </c>
      <c r="G34" s="71">
        <f t="shared" si="0"/>
        <v>-26.88031103390412</v>
      </c>
      <c r="H34" s="109"/>
    </row>
    <row r="35" spans="1:8" s="76" customFormat="1" ht="13.5">
      <c r="A35" s="74">
        <v>2</v>
      </c>
      <c r="B35" s="78" t="s">
        <v>31</v>
      </c>
      <c r="C35" s="106" t="s">
        <v>157</v>
      </c>
      <c r="D35" s="71">
        <f>D36+D37+D41</f>
        <v>84964.43607999998</v>
      </c>
      <c r="E35" s="71">
        <f>E36+E37+E41</f>
        <v>41893.518039999995</v>
      </c>
      <c r="F35" s="71">
        <f>F36+F37+F41</f>
        <v>44069.006519999995</v>
      </c>
      <c r="G35" s="71">
        <f t="shared" si="0"/>
        <v>5.192899956319835</v>
      </c>
      <c r="H35" s="93"/>
    </row>
    <row r="36" spans="1:8" ht="13.5">
      <c r="A36" s="88" t="s">
        <v>229</v>
      </c>
      <c r="B36" s="87" t="s">
        <v>230</v>
      </c>
      <c r="C36" s="68" t="s">
        <v>157</v>
      </c>
      <c r="D36" s="73">
        <v>74475.92</v>
      </c>
      <c r="E36" s="67">
        <f>D36/2</f>
        <v>37237.96</v>
      </c>
      <c r="F36" s="117">
        <f>38984.943</f>
        <v>38984.943</v>
      </c>
      <c r="G36" s="71">
        <f t="shared" si="0"/>
        <v>4.691403610724109</v>
      </c>
      <c r="H36" s="110"/>
    </row>
    <row r="37" spans="1:8" ht="13.5">
      <c r="A37" s="88"/>
      <c r="B37" s="87" t="s">
        <v>273</v>
      </c>
      <c r="C37" s="68" t="s">
        <v>157</v>
      </c>
      <c r="D37" s="73">
        <f>D38+D39+D40</f>
        <v>7373.11608</v>
      </c>
      <c r="E37" s="73">
        <f>E38+E39+E40</f>
        <v>3686.55804</v>
      </c>
      <c r="F37" s="73">
        <f>F38+F39+F40</f>
        <v>4502.256649999999</v>
      </c>
      <c r="G37" s="71">
        <f t="shared" si="0"/>
        <v>22.12629236131596</v>
      </c>
      <c r="H37" s="110"/>
    </row>
    <row r="38" spans="1:8" ht="13.5">
      <c r="A38" s="88"/>
      <c r="B38" s="87" t="s">
        <v>35</v>
      </c>
      <c r="C38" s="68" t="s">
        <v>157</v>
      </c>
      <c r="D38" s="117">
        <f>D36*0.9*0.06</f>
        <v>4021.6996799999997</v>
      </c>
      <c r="E38" s="117">
        <f>E36*0.9*0.06</f>
        <v>2010.8498399999999</v>
      </c>
      <c r="F38" s="117">
        <f>2142.31586</f>
        <v>2142.31586</v>
      </c>
      <c r="G38" s="71">
        <f t="shared" si="0"/>
        <v>6.537833774798443</v>
      </c>
      <c r="H38" s="110"/>
    </row>
    <row r="39" spans="1:8" ht="13.5">
      <c r="A39" s="88" t="s">
        <v>265</v>
      </c>
      <c r="B39" s="87" t="s">
        <v>274</v>
      </c>
      <c r="C39" s="68" t="s">
        <v>157</v>
      </c>
      <c r="D39" s="117">
        <f>D36*0.9*0.035</f>
        <v>2345.99148</v>
      </c>
      <c r="E39" s="117">
        <f>E36*0.9*0.035</f>
        <v>1172.99574</v>
      </c>
      <c r="F39" s="117">
        <f>1201.56332</f>
        <v>1201.56332</v>
      </c>
      <c r="G39" s="73">
        <f t="shared" si="0"/>
        <v>2.435437659816216</v>
      </c>
      <c r="H39" s="110"/>
    </row>
    <row r="40" spans="1:8" ht="13.5">
      <c r="A40" s="88" t="s">
        <v>264</v>
      </c>
      <c r="B40" s="87" t="s">
        <v>263</v>
      </c>
      <c r="C40" s="68" t="s">
        <v>157</v>
      </c>
      <c r="D40" s="117">
        <f>D36*0.9*0.015</f>
        <v>1005.4249199999999</v>
      </c>
      <c r="E40" s="117">
        <f>E36*0.9*0.015</f>
        <v>502.71245999999996</v>
      </c>
      <c r="F40" s="117">
        <f>874.49626+283.88121</f>
        <v>1158.37747</v>
      </c>
      <c r="G40" s="73">
        <f t="shared" si="0"/>
        <v>130.42545434421896</v>
      </c>
      <c r="H40" s="110"/>
    </row>
    <row r="41" spans="1:8" ht="13.5">
      <c r="A41" s="88" t="s">
        <v>266</v>
      </c>
      <c r="B41" s="87" t="s">
        <v>196</v>
      </c>
      <c r="C41" s="68" t="s">
        <v>157</v>
      </c>
      <c r="D41" s="73">
        <v>3115.4</v>
      </c>
      <c r="E41" s="73">
        <v>969</v>
      </c>
      <c r="F41" s="117">
        <f>581.80687</f>
        <v>581.80687</v>
      </c>
      <c r="G41" s="73">
        <f t="shared" si="0"/>
        <v>-39.958011351909185</v>
      </c>
      <c r="H41" s="110"/>
    </row>
    <row r="42" spans="1:8" s="76" customFormat="1" ht="13.5">
      <c r="A42" s="107">
        <v>3</v>
      </c>
      <c r="B42" s="78" t="s">
        <v>36</v>
      </c>
      <c r="C42" s="106" t="s">
        <v>157</v>
      </c>
      <c r="D42" s="71">
        <v>84027.58</v>
      </c>
      <c r="E42" s="71">
        <f>D42/2</f>
        <v>42013.79</v>
      </c>
      <c r="F42" s="67">
        <v>46794.43303</v>
      </c>
      <c r="G42" s="71">
        <f t="shared" si="0"/>
        <v>11.378747382704589</v>
      </c>
      <c r="H42" s="109"/>
    </row>
    <row r="43" spans="1:8" s="76" customFormat="1" ht="54" customHeight="1">
      <c r="A43" s="107">
        <v>4</v>
      </c>
      <c r="B43" s="85" t="s">
        <v>37</v>
      </c>
      <c r="C43" s="106" t="s">
        <v>157</v>
      </c>
      <c r="D43" s="111">
        <f>D44+D45+D46+D50+D51</f>
        <v>105800.93659999999</v>
      </c>
      <c r="E43" s="111">
        <f>E44+E45+E46+E50+E51</f>
        <v>58354.5683</v>
      </c>
      <c r="F43" s="111">
        <f>F44+F45+F46+F50+F51</f>
        <v>47399.19655</v>
      </c>
      <c r="G43" s="111">
        <f t="shared" si="0"/>
        <v>-18.77380309572095</v>
      </c>
      <c r="H43" s="98" t="s">
        <v>288</v>
      </c>
    </row>
    <row r="44" spans="1:8" ht="13.5">
      <c r="A44" s="88" t="s">
        <v>198</v>
      </c>
      <c r="B44" s="92" t="s">
        <v>246</v>
      </c>
      <c r="C44" s="68" t="s">
        <v>157</v>
      </c>
      <c r="D44" s="73">
        <v>13764.9</v>
      </c>
      <c r="E44" s="73">
        <v>11719.1</v>
      </c>
      <c r="F44" s="117">
        <f>1028.16508+7630.13607+29.92971</f>
        <v>8688.23086</v>
      </c>
      <c r="G44" s="73">
        <f t="shared" si="0"/>
        <v>-25.862644230358995</v>
      </c>
      <c r="H44" s="93"/>
    </row>
    <row r="45" spans="1:8" ht="13.5">
      <c r="A45" s="88" t="s">
        <v>199</v>
      </c>
      <c r="B45" s="92" t="s">
        <v>161</v>
      </c>
      <c r="C45" s="68" t="s">
        <v>157</v>
      </c>
      <c r="D45" s="73">
        <v>81603.4</v>
      </c>
      <c r="E45" s="73">
        <f>D45/2</f>
        <v>40801.7</v>
      </c>
      <c r="F45" s="117">
        <f>33453.221</f>
        <v>33453.221</v>
      </c>
      <c r="G45" s="73">
        <f t="shared" si="0"/>
        <v>-18.01022751503001</v>
      </c>
      <c r="H45" s="110"/>
    </row>
    <row r="46" spans="1:8" ht="13.5">
      <c r="A46" s="88"/>
      <c r="B46" s="87" t="s">
        <v>273</v>
      </c>
      <c r="C46" s="68" t="s">
        <v>157</v>
      </c>
      <c r="D46" s="73">
        <f>D47+D48+D49</f>
        <v>8078.7366</v>
      </c>
      <c r="E46" s="73">
        <f>E47+E48+E49</f>
        <v>4039.3683</v>
      </c>
      <c r="F46" s="117">
        <f>F47+F48+F49</f>
        <v>5085.58636</v>
      </c>
      <c r="G46" s="73">
        <f t="shared" si="0"/>
        <v>25.900536477448725</v>
      </c>
      <c r="H46" s="110"/>
    </row>
    <row r="47" spans="1:8" ht="13.5">
      <c r="A47" s="88"/>
      <c r="B47" s="87" t="s">
        <v>35</v>
      </c>
      <c r="C47" s="68" t="s">
        <v>157</v>
      </c>
      <c r="D47" s="117">
        <f>D45*0.9*0.06</f>
        <v>4406.5836</v>
      </c>
      <c r="E47" s="117">
        <f>E45*0.9*0.06</f>
        <v>2203.2918</v>
      </c>
      <c r="F47" s="117">
        <f>441.21601+1519.71134</f>
        <v>1960.92735</v>
      </c>
      <c r="G47" s="73">
        <f t="shared" si="0"/>
        <v>-11.000106749364747</v>
      </c>
      <c r="H47" s="110"/>
    </row>
    <row r="48" spans="1:8" ht="13.5">
      <c r="A48" s="88" t="s">
        <v>200</v>
      </c>
      <c r="B48" s="87" t="s">
        <v>274</v>
      </c>
      <c r="C48" s="68" t="s">
        <v>157</v>
      </c>
      <c r="D48" s="117">
        <f>D45*0.9*0.035</f>
        <v>2570.5071000000003</v>
      </c>
      <c r="E48" s="117">
        <f>E45*0.9*0.035</f>
        <v>1285.2535500000001</v>
      </c>
      <c r="F48" s="117">
        <f>260.03684+1903.66949</f>
        <v>2163.70633</v>
      </c>
      <c r="G48" s="73">
        <f t="shared" si="0"/>
        <v>68.34859783114388</v>
      </c>
      <c r="H48" s="110"/>
    </row>
    <row r="49" spans="1:8" ht="13.5">
      <c r="A49" s="88" t="s">
        <v>201</v>
      </c>
      <c r="B49" s="87" t="s">
        <v>263</v>
      </c>
      <c r="C49" s="68" t="s">
        <v>157</v>
      </c>
      <c r="D49" s="117">
        <f>D45*0.9*0.015</f>
        <v>1101.6459</v>
      </c>
      <c r="E49" s="117">
        <f>E45*0.9*0.015</f>
        <v>550.82295</v>
      </c>
      <c r="F49" s="117">
        <f>853.49822+107.45446</f>
        <v>960.95268</v>
      </c>
      <c r="G49" s="73">
        <f t="shared" si="0"/>
        <v>74.45763289274711</v>
      </c>
      <c r="H49" s="110"/>
    </row>
    <row r="50" spans="1:8" ht="13.5">
      <c r="A50" s="88" t="s">
        <v>202</v>
      </c>
      <c r="B50" s="87" t="s">
        <v>196</v>
      </c>
      <c r="C50" s="68" t="s">
        <v>157</v>
      </c>
      <c r="D50" s="73">
        <v>881.5</v>
      </c>
      <c r="E50" s="73">
        <v>1082.1</v>
      </c>
      <c r="F50" s="117">
        <f>28.8099+143.34843</f>
        <v>172.15833</v>
      </c>
      <c r="G50" s="73">
        <f t="shared" si="0"/>
        <v>-84.09034932076517</v>
      </c>
      <c r="H50" s="110"/>
    </row>
    <row r="51" spans="1:8" ht="13.5">
      <c r="A51" s="88" t="s">
        <v>202</v>
      </c>
      <c r="B51" s="92" t="s">
        <v>197</v>
      </c>
      <c r="C51" s="68" t="s">
        <v>157</v>
      </c>
      <c r="D51" s="73">
        <v>1472.4</v>
      </c>
      <c r="E51" s="73">
        <v>712.3</v>
      </c>
      <c r="F51" s="117"/>
      <c r="G51" s="73">
        <f t="shared" si="0"/>
        <v>-100</v>
      </c>
      <c r="H51" s="110"/>
    </row>
    <row r="52" spans="1:8" s="76" customFormat="1" ht="13.5">
      <c r="A52" s="107">
        <v>5</v>
      </c>
      <c r="B52" s="85" t="s">
        <v>42</v>
      </c>
      <c r="C52" s="106" t="s">
        <v>157</v>
      </c>
      <c r="D52" s="71">
        <v>9941.1</v>
      </c>
      <c r="E52" s="71">
        <v>5074.9</v>
      </c>
      <c r="F52" s="71">
        <v>995.21577</v>
      </c>
      <c r="G52" s="71">
        <f t="shared" si="0"/>
        <v>-80.38945062956905</v>
      </c>
      <c r="H52" s="93"/>
    </row>
    <row r="53" spans="1:8" s="76" customFormat="1" ht="13.5">
      <c r="A53" s="107" t="s">
        <v>91</v>
      </c>
      <c r="B53" s="75" t="s">
        <v>92</v>
      </c>
      <c r="C53" s="106" t="s">
        <v>157</v>
      </c>
      <c r="D53" s="71">
        <f>D54</f>
        <v>79173.5926</v>
      </c>
      <c r="E53" s="71">
        <f>E54</f>
        <v>39181.8463</v>
      </c>
      <c r="F53" s="71">
        <f>F54</f>
        <v>53285.3892</v>
      </c>
      <c r="G53" s="71">
        <f t="shared" si="0"/>
        <v>35.99509525920425</v>
      </c>
      <c r="H53" s="109"/>
    </row>
    <row r="54" spans="1:8" s="76" customFormat="1" ht="27">
      <c r="A54" s="107">
        <v>6</v>
      </c>
      <c r="B54" s="75" t="s">
        <v>93</v>
      </c>
      <c r="C54" s="106" t="s">
        <v>157</v>
      </c>
      <c r="D54" s="71">
        <f>D55+D61+D62</f>
        <v>79173.5926</v>
      </c>
      <c r="E54" s="71">
        <f>E55+E61+E62</f>
        <v>39181.8463</v>
      </c>
      <c r="F54" s="71">
        <f>F55+F61+F62</f>
        <v>53285.3892</v>
      </c>
      <c r="G54" s="71">
        <f t="shared" si="0"/>
        <v>35.99509525920425</v>
      </c>
      <c r="H54" s="109"/>
    </row>
    <row r="55" spans="1:8" ht="27">
      <c r="A55" s="88" t="s">
        <v>94</v>
      </c>
      <c r="B55" s="87" t="s">
        <v>231</v>
      </c>
      <c r="C55" s="68" t="s">
        <v>157</v>
      </c>
      <c r="D55" s="73">
        <f>D56+D57</f>
        <v>29933.9026</v>
      </c>
      <c r="E55" s="73">
        <f>E56+E57</f>
        <v>14966.9513</v>
      </c>
      <c r="F55" s="73">
        <f>F56+F57</f>
        <v>34870.51321</v>
      </c>
      <c r="G55" s="73">
        <f t="shared" si="0"/>
        <v>132.98340798369534</v>
      </c>
      <c r="H55" s="98" t="s">
        <v>248</v>
      </c>
    </row>
    <row r="56" spans="1:8" ht="13.5">
      <c r="A56" s="88" t="s">
        <v>237</v>
      </c>
      <c r="B56" s="87" t="s">
        <v>232</v>
      </c>
      <c r="C56" s="68" t="s">
        <v>157</v>
      </c>
      <c r="D56" s="73">
        <v>27237.4</v>
      </c>
      <c r="E56" s="73">
        <f>D56/2</f>
        <v>13618.7</v>
      </c>
      <c r="F56" s="117">
        <f>31626.057</f>
        <v>31626.057</v>
      </c>
      <c r="G56" s="73">
        <f t="shared" si="0"/>
        <v>132.22522707747433</v>
      </c>
      <c r="H56" s="110"/>
    </row>
    <row r="57" spans="1:8" ht="13.5">
      <c r="A57" s="88" t="s">
        <v>238</v>
      </c>
      <c r="B57" s="87" t="s">
        <v>273</v>
      </c>
      <c r="C57" s="68" t="s">
        <v>157</v>
      </c>
      <c r="D57" s="73">
        <f>D58+D59+D60</f>
        <v>2696.5026000000007</v>
      </c>
      <c r="E57" s="73">
        <f>E58+E59+E60</f>
        <v>1348.2513000000004</v>
      </c>
      <c r="F57" s="117">
        <f>F58+F59+F60</f>
        <v>3244.45621</v>
      </c>
      <c r="G57" s="73">
        <f t="shared" si="0"/>
        <v>140.64180097582692</v>
      </c>
      <c r="H57" s="110"/>
    </row>
    <row r="58" spans="1:8" ht="13.5">
      <c r="A58" s="88"/>
      <c r="B58" s="87" t="s">
        <v>35</v>
      </c>
      <c r="C58" s="68" t="s">
        <v>157</v>
      </c>
      <c r="D58" s="117">
        <f>D56*0.9*0.06</f>
        <v>1470.8196000000003</v>
      </c>
      <c r="E58" s="117">
        <f>E56*0.9*0.06</f>
        <v>735.4098000000001</v>
      </c>
      <c r="F58" s="117">
        <v>1990.4206</v>
      </c>
      <c r="G58" s="73">
        <f t="shared" si="0"/>
        <v>170.65462004993674</v>
      </c>
      <c r="H58" s="110"/>
    </row>
    <row r="59" spans="1:8" ht="13.5">
      <c r="A59" s="88"/>
      <c r="B59" s="87" t="s">
        <v>274</v>
      </c>
      <c r="C59" s="68" t="s">
        <v>157</v>
      </c>
      <c r="D59" s="117">
        <f>D56*0.9*0.035</f>
        <v>857.9781000000002</v>
      </c>
      <c r="E59" s="117">
        <f>E56*0.9*0.035</f>
        <v>428.9890500000001</v>
      </c>
      <c r="F59" s="117">
        <f>849.60836</f>
        <v>849.60836</v>
      </c>
      <c r="G59" s="73">
        <f t="shared" si="0"/>
        <v>98.04896185578625</v>
      </c>
      <c r="H59" s="110"/>
    </row>
    <row r="60" spans="1:8" ht="13.5">
      <c r="A60" s="88"/>
      <c r="B60" s="87" t="s">
        <v>263</v>
      </c>
      <c r="C60" s="68" t="s">
        <v>157</v>
      </c>
      <c r="D60" s="117">
        <f>D56*0.9*0.015</f>
        <v>367.70490000000007</v>
      </c>
      <c r="E60" s="117">
        <f>E56*0.9*0.015</f>
        <v>183.85245000000003</v>
      </c>
      <c r="F60" s="117">
        <v>404.42725</v>
      </c>
      <c r="G60" s="73">
        <f t="shared" si="0"/>
        <v>119.97381595948272</v>
      </c>
      <c r="H60" s="110"/>
    </row>
    <row r="61" spans="1:8" ht="13.5">
      <c r="A61" s="88" t="s">
        <v>262</v>
      </c>
      <c r="B61" s="87" t="s">
        <v>260</v>
      </c>
      <c r="C61" s="68" t="s">
        <v>157</v>
      </c>
      <c r="D61" s="73">
        <v>10736.1</v>
      </c>
      <c r="E61" s="73">
        <v>4963.1</v>
      </c>
      <c r="F61" s="117">
        <f>7746.46909-F57</f>
        <v>4502.01288</v>
      </c>
      <c r="G61" s="73">
        <f t="shared" si="0"/>
        <v>-9.290304849791468</v>
      </c>
      <c r="H61" s="110"/>
    </row>
    <row r="62" spans="1:8" s="76" customFormat="1" ht="27">
      <c r="A62" s="74" t="s">
        <v>98</v>
      </c>
      <c r="B62" s="75" t="s">
        <v>101</v>
      </c>
      <c r="C62" s="106" t="s">
        <v>157</v>
      </c>
      <c r="D62" s="71">
        <v>38503.59</v>
      </c>
      <c r="E62" s="71">
        <f>D62/2</f>
        <v>19251.795</v>
      </c>
      <c r="F62" s="71">
        <v>13912.86311</v>
      </c>
      <c r="G62" s="71">
        <f t="shared" si="0"/>
        <v>-27.73212518624885</v>
      </c>
      <c r="H62" s="109"/>
    </row>
    <row r="63" spans="1:8" s="76" customFormat="1" ht="13.5">
      <c r="A63" s="74" t="s">
        <v>125</v>
      </c>
      <c r="B63" s="96" t="s">
        <v>181</v>
      </c>
      <c r="C63" s="106" t="s">
        <v>157</v>
      </c>
      <c r="D63" s="71">
        <f>SUM(D64:D67)</f>
        <v>8193.5</v>
      </c>
      <c r="E63" s="71">
        <f>SUM(E64:E67)</f>
        <v>4096.75</v>
      </c>
      <c r="F63" s="71">
        <f>SUM(F64:F67)</f>
        <v>6465.4839</v>
      </c>
      <c r="G63" s="71">
        <f t="shared" si="0"/>
        <v>57.81983035332888</v>
      </c>
      <c r="H63" s="95" t="s">
        <v>250</v>
      </c>
    </row>
    <row r="64" spans="1:8" ht="13.5">
      <c r="A64" s="88" t="s">
        <v>186</v>
      </c>
      <c r="B64" s="97" t="s">
        <v>182</v>
      </c>
      <c r="C64" s="68" t="s">
        <v>157</v>
      </c>
      <c r="D64" s="73">
        <v>191.4</v>
      </c>
      <c r="E64" s="73">
        <f>D64/2</f>
        <v>95.7</v>
      </c>
      <c r="F64" s="117">
        <v>147.87394</v>
      </c>
      <c r="G64" s="73">
        <f t="shared" si="0"/>
        <v>54.51822361546499</v>
      </c>
      <c r="H64" s="110"/>
    </row>
    <row r="65" spans="1:8" ht="13.5">
      <c r="A65" s="88" t="s">
        <v>187</v>
      </c>
      <c r="B65" s="97" t="s">
        <v>183</v>
      </c>
      <c r="C65" s="68" t="s">
        <v>157</v>
      </c>
      <c r="D65" s="73">
        <v>190.6</v>
      </c>
      <c r="E65" s="73">
        <f>D65/2</f>
        <v>95.3</v>
      </c>
      <c r="F65" s="117">
        <v>377.23078</v>
      </c>
      <c r="G65" s="73">
        <f t="shared" si="0"/>
        <v>295.8350262329486</v>
      </c>
      <c r="H65" s="110"/>
    </row>
    <row r="66" spans="1:8" ht="13.5">
      <c r="A66" s="88" t="s">
        <v>188</v>
      </c>
      <c r="B66" s="97" t="s">
        <v>184</v>
      </c>
      <c r="C66" s="68" t="s">
        <v>157</v>
      </c>
      <c r="D66" s="73">
        <v>629.2</v>
      </c>
      <c r="E66" s="73">
        <f>D66/2</f>
        <v>314.6</v>
      </c>
      <c r="F66" s="117">
        <v>1093.26503</v>
      </c>
      <c r="G66" s="73">
        <f t="shared" si="0"/>
        <v>247.50954545454545</v>
      </c>
      <c r="H66" s="110"/>
    </row>
    <row r="67" spans="1:8" ht="13.5">
      <c r="A67" s="88" t="s">
        <v>189</v>
      </c>
      <c r="B67" s="97" t="s">
        <v>185</v>
      </c>
      <c r="C67" s="68" t="s">
        <v>157</v>
      </c>
      <c r="D67" s="73">
        <v>7182.3</v>
      </c>
      <c r="E67" s="73">
        <f>D67/2</f>
        <v>3591.15</v>
      </c>
      <c r="F67" s="117">
        <v>4847.11415</v>
      </c>
      <c r="G67" s="73">
        <f t="shared" si="0"/>
        <v>34.97387048716985</v>
      </c>
      <c r="H67" s="110"/>
    </row>
    <row r="68" spans="1:8" s="76" customFormat="1" ht="13.5">
      <c r="A68" s="74" t="s">
        <v>259</v>
      </c>
      <c r="B68" s="75" t="s">
        <v>128</v>
      </c>
      <c r="C68" s="106" t="s">
        <v>157</v>
      </c>
      <c r="D68" s="71">
        <f>D25+D35+D42+D43+D52+D53+D63</f>
        <v>2718549.3052800004</v>
      </c>
      <c r="E68" s="71">
        <f>E25+E35+E42+E43+E52+E53+E63</f>
        <v>1436353.8473599998</v>
      </c>
      <c r="F68" s="71">
        <f>F25+F35+F42+F43+F52+F53+F63</f>
        <v>1059022.96987</v>
      </c>
      <c r="G68" s="71">
        <f t="shared" si="0"/>
        <v>-26.270050251442512</v>
      </c>
      <c r="H68" s="109"/>
    </row>
    <row r="69" spans="1:8" ht="13.5">
      <c r="A69" s="74" t="s">
        <v>127</v>
      </c>
      <c r="B69" s="75" t="s">
        <v>261</v>
      </c>
      <c r="C69" s="106" t="s">
        <v>157</v>
      </c>
      <c r="D69" s="73"/>
      <c r="E69" s="73"/>
      <c r="F69" s="73">
        <v>187415.27602</v>
      </c>
      <c r="G69" s="71"/>
      <c r="H69" s="110"/>
    </row>
    <row r="70" spans="1:8" s="76" customFormat="1" ht="13.5">
      <c r="A70" s="74" t="s">
        <v>129</v>
      </c>
      <c r="B70" s="75" t="s">
        <v>133</v>
      </c>
      <c r="C70" s="106" t="s">
        <v>157</v>
      </c>
      <c r="D70" s="71">
        <f>D68+D69</f>
        <v>2718549.3052800004</v>
      </c>
      <c r="E70" s="71">
        <f>E68+E69</f>
        <v>1436353.8473599998</v>
      </c>
      <c r="F70" s="71">
        <f>F68+F69</f>
        <v>1246438.24589</v>
      </c>
      <c r="G70" s="71">
        <f>F70/E70*100-100</f>
        <v>-13.222062364302673</v>
      </c>
      <c r="H70" s="109"/>
    </row>
    <row r="71" spans="1:8" ht="26.25">
      <c r="A71" s="107" t="s">
        <v>132</v>
      </c>
      <c r="B71" s="75" t="s">
        <v>134</v>
      </c>
      <c r="C71" s="106" t="s">
        <v>135</v>
      </c>
      <c r="D71" s="71">
        <v>690978</v>
      </c>
      <c r="E71" s="71">
        <v>376909</v>
      </c>
      <c r="F71" s="71">
        <v>316809.205</v>
      </c>
      <c r="G71" s="73">
        <f>F71/E71*100-100</f>
        <v>-15.945439084765809</v>
      </c>
      <c r="H71" s="98" t="s">
        <v>275</v>
      </c>
    </row>
    <row r="72" spans="1:8" ht="27">
      <c r="A72" s="107" t="s">
        <v>258</v>
      </c>
      <c r="B72" s="75" t="s">
        <v>138</v>
      </c>
      <c r="C72" s="106" t="s">
        <v>139</v>
      </c>
      <c r="D72" s="90">
        <f>D70/D71*1000</f>
        <v>3934.3500158905213</v>
      </c>
      <c r="E72" s="90">
        <f>E70/E71*1000</f>
        <v>3810.8770216683597</v>
      </c>
      <c r="F72" s="73">
        <f>F70/F71*1000</f>
        <v>3934.3498428020735</v>
      </c>
      <c r="G72" s="73">
        <f>F72/E72*100-100</f>
        <v>3.2400106440500878</v>
      </c>
      <c r="H72" s="89"/>
    </row>
    <row r="73" spans="1:5" s="103" customFormat="1" ht="13.5">
      <c r="A73" s="99"/>
      <c r="B73" s="100"/>
      <c r="C73" s="101"/>
      <c r="D73" s="102"/>
      <c r="E73" s="102"/>
    </row>
    <row r="74" spans="1:5" s="103" customFormat="1" ht="13.5">
      <c r="A74" s="99"/>
      <c r="B74" s="100"/>
      <c r="C74" s="101"/>
      <c r="D74" s="102"/>
      <c r="E74" s="102"/>
    </row>
    <row r="75" spans="1:5" ht="13.5" hidden="1">
      <c r="A75" s="84"/>
      <c r="B75" s="78" t="s">
        <v>218</v>
      </c>
      <c r="C75" s="78"/>
      <c r="D75" s="89"/>
      <c r="E75" s="103"/>
    </row>
    <row r="76" spans="1:5" ht="13.5" hidden="1">
      <c r="A76" s="84">
        <v>8</v>
      </c>
      <c r="B76" s="94" t="s">
        <v>147</v>
      </c>
      <c r="C76" s="84" t="s">
        <v>148</v>
      </c>
      <c r="D76" s="89">
        <v>398</v>
      </c>
      <c r="E76" s="103"/>
    </row>
    <row r="77" spans="1:5" ht="13.5" hidden="1">
      <c r="A77" s="84"/>
      <c r="B77" s="78" t="s">
        <v>149</v>
      </c>
      <c r="C77" s="107"/>
      <c r="D77" s="89"/>
      <c r="E77" s="103"/>
    </row>
    <row r="78" spans="1:5" ht="13.5" hidden="1">
      <c r="A78" s="88" t="s">
        <v>190</v>
      </c>
      <c r="B78" s="94" t="s">
        <v>150</v>
      </c>
      <c r="C78" s="84" t="s">
        <v>151</v>
      </c>
      <c r="D78" s="89">
        <v>150</v>
      </c>
      <c r="E78" s="103"/>
    </row>
    <row r="79" spans="1:5" ht="13.5" hidden="1">
      <c r="A79" s="88" t="s">
        <v>191</v>
      </c>
      <c r="B79" s="94" t="s">
        <v>152</v>
      </c>
      <c r="C79" s="84" t="s">
        <v>151</v>
      </c>
      <c r="D79" s="89">
        <v>38</v>
      </c>
      <c r="E79" s="103"/>
    </row>
    <row r="80" spans="1:5" ht="13.5" hidden="1">
      <c r="A80" s="88" t="s">
        <v>192</v>
      </c>
      <c r="B80" s="94" t="s">
        <v>153</v>
      </c>
      <c r="C80" s="84" t="s">
        <v>22</v>
      </c>
      <c r="D80" s="89"/>
      <c r="E80" s="103"/>
    </row>
    <row r="81" spans="1:5" ht="13.5" hidden="1">
      <c r="A81" s="88" t="s">
        <v>193</v>
      </c>
      <c r="B81" s="94" t="s">
        <v>154</v>
      </c>
      <c r="C81" s="84" t="s">
        <v>151</v>
      </c>
      <c r="D81" s="73">
        <f>D36/12/150*1000</f>
        <v>41375.51111111111</v>
      </c>
      <c r="E81" s="112"/>
    </row>
    <row r="82" spans="1:5" ht="13.5" hidden="1">
      <c r="A82" s="88" t="s">
        <v>194</v>
      </c>
      <c r="B82" s="94" t="s">
        <v>155</v>
      </c>
      <c r="C82" s="84" t="s">
        <v>151</v>
      </c>
      <c r="D82" s="73">
        <f>D56/12/D79*1000</f>
        <v>59731.14035087719</v>
      </c>
      <c r="E82" s="112"/>
    </row>
    <row r="83" spans="1:5" ht="27" hidden="1">
      <c r="A83" s="88" t="s">
        <v>195</v>
      </c>
      <c r="B83" s="94" t="s">
        <v>156</v>
      </c>
      <c r="C83" s="84" t="s">
        <v>157</v>
      </c>
      <c r="D83" s="89"/>
      <c r="E83" s="103"/>
    </row>
    <row r="84" spans="1:5" ht="13.5" hidden="1">
      <c r="A84" s="84">
        <v>11</v>
      </c>
      <c r="B84" s="94" t="s">
        <v>158</v>
      </c>
      <c r="C84" s="84" t="s">
        <v>151</v>
      </c>
      <c r="D84" s="89"/>
      <c r="E84" s="103"/>
    </row>
    <row r="85" spans="1:5" ht="41.25" hidden="1">
      <c r="A85" s="84">
        <v>12</v>
      </c>
      <c r="B85" s="94" t="s">
        <v>159</v>
      </c>
      <c r="C85" s="84" t="s">
        <v>151</v>
      </c>
      <c r="D85" s="73">
        <f>D86+D87+D88+D89</f>
        <v>100512.85299999999</v>
      </c>
      <c r="E85" s="112"/>
    </row>
    <row r="86" spans="1:5" ht="13.5" hidden="1">
      <c r="A86" s="88" t="s">
        <v>219</v>
      </c>
      <c r="B86" s="94" t="s">
        <v>160</v>
      </c>
      <c r="C86" s="84" t="s">
        <v>151</v>
      </c>
      <c r="D86" s="73">
        <f>D44</f>
        <v>13764.9</v>
      </c>
      <c r="E86" s="112"/>
    </row>
    <row r="87" spans="1:5" ht="13.5" hidden="1">
      <c r="A87" s="88" t="s">
        <v>220</v>
      </c>
      <c r="B87" s="94" t="s">
        <v>161</v>
      </c>
      <c r="C87" s="84" t="s">
        <v>151</v>
      </c>
      <c r="D87" s="73">
        <f>D45</f>
        <v>81603.4</v>
      </c>
      <c r="E87" s="112"/>
    </row>
    <row r="88" spans="1:5" ht="13.5" hidden="1">
      <c r="A88" s="88" t="s">
        <v>221</v>
      </c>
      <c r="B88" s="94" t="s">
        <v>162</v>
      </c>
      <c r="C88" s="84" t="s">
        <v>151</v>
      </c>
      <c r="D88" s="73">
        <f>D48+D49</f>
        <v>3672.1530000000002</v>
      </c>
      <c r="E88" s="112"/>
    </row>
    <row r="89" spans="1:5" ht="13.5" hidden="1">
      <c r="A89" s="88" t="s">
        <v>234</v>
      </c>
      <c r="B89" s="94" t="s">
        <v>233</v>
      </c>
      <c r="C89" s="94"/>
      <c r="D89" s="73">
        <f>D51</f>
        <v>1472.4</v>
      </c>
      <c r="E89" s="112"/>
    </row>
    <row r="90" ht="13.5" hidden="1"/>
    <row r="91" spans="1:5" ht="27" customHeight="1">
      <c r="A91" s="105"/>
      <c r="B91" s="47" t="s">
        <v>289</v>
      </c>
      <c r="C91" s="47"/>
      <c r="D91" s="140" t="s">
        <v>290</v>
      </c>
      <c r="E91" s="140"/>
    </row>
    <row r="92" spans="1:5" ht="13.5">
      <c r="A92" s="105"/>
      <c r="B92" s="47"/>
      <c r="C92" s="47"/>
      <c r="D92" s="47"/>
      <c r="E92" s="38"/>
    </row>
    <row r="93" spans="1:5" ht="13.5" customHeight="1">
      <c r="A93" s="105"/>
      <c r="B93" s="47" t="s">
        <v>214</v>
      </c>
      <c r="C93" s="47"/>
      <c r="D93" s="140" t="s">
        <v>215</v>
      </c>
      <c r="E93" s="140"/>
    </row>
    <row r="94" spans="1:3" ht="13.5">
      <c r="A94" s="105"/>
      <c r="B94" s="86"/>
      <c r="C94" s="86"/>
    </row>
    <row r="95" spans="1:3" ht="13.5">
      <c r="A95" s="105"/>
      <c r="B95" s="86"/>
      <c r="C95" s="86"/>
    </row>
  </sheetData>
  <sheetProtection selectLockedCells="1" selectUnlockedCells="1"/>
  <autoFilter ref="A23:C72"/>
  <mergeCells count="20">
    <mergeCell ref="G21:G22"/>
    <mergeCell ref="C21:C22"/>
    <mergeCell ref="D21:D22"/>
    <mergeCell ref="A12:E12"/>
    <mergeCell ref="A13:D13"/>
    <mergeCell ref="A14:C14"/>
    <mergeCell ref="A15:B15"/>
    <mergeCell ref="A16:B16"/>
    <mergeCell ref="B21:B22"/>
    <mergeCell ref="A21:A22"/>
    <mergeCell ref="F10:H10"/>
    <mergeCell ref="D91:E91"/>
    <mergeCell ref="D93:E93"/>
    <mergeCell ref="F21:F22"/>
    <mergeCell ref="H21:H22"/>
    <mergeCell ref="A18:H18"/>
    <mergeCell ref="A19:H19"/>
    <mergeCell ref="F11:H11"/>
    <mergeCell ref="F12:H12"/>
    <mergeCell ref="F13:H13"/>
  </mergeCells>
  <printOptions/>
  <pageMargins left="0.42" right="0.15748031496062992" top="0.4724409448818898" bottom="0.2362204724409449" header="0.31496062992125984" footer="0.275590551181102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</dc:creator>
  <cp:keywords/>
  <dc:description/>
  <cp:lastModifiedBy>User</cp:lastModifiedBy>
  <cp:lastPrinted>2019-07-30T08:34:01Z</cp:lastPrinted>
  <dcterms:created xsi:type="dcterms:W3CDTF">2015-01-13T05:14:04Z</dcterms:created>
  <dcterms:modified xsi:type="dcterms:W3CDTF">2020-05-14T06:27:26Z</dcterms:modified>
  <cp:category/>
  <cp:version/>
  <cp:contentType/>
  <cp:contentStatus/>
</cp:coreProperties>
</file>